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7770" windowHeight="4005" activeTab="4"/>
  </bookViews>
  <sheets>
    <sheet name="IIP" sheetId="1" r:id="rId1"/>
    <sheet name="SX_IIP" sheetId="2" r:id="rId2"/>
    <sheet name="GTSXCN" sheetId="3" r:id="rId3"/>
    <sheet name="TMBL" sheetId="4" r:id="rId4"/>
    <sheet name="XNK" sheetId="5" r:id="rId5"/>
    <sheet name="chisogia" sheetId="6" r:id="rId6"/>
    <sheet name="00000000" sheetId="7" state="veryHidden" r:id="rId7"/>
    <sheet name="10000000" sheetId="8" state="veryHidden" r:id="rId8"/>
    <sheet name="20000000" sheetId="9" state="veryHidden" r:id="rId9"/>
    <sheet name="30000000" sheetId="10" state="veryHidden" r:id="rId10"/>
  </sheets>
  <definedNames>
    <definedName name="_xlnm.Print_Titles" localSheetId="0">'IIP'!$4:$6</definedName>
    <definedName name="_xlnm.Print_Titles" localSheetId="4">'XNK'!$4:$7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<sst xmlns="http://schemas.openxmlformats.org/spreadsheetml/2006/main" count="352" uniqueCount="178">
  <si>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</si>
  <si>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</si>
  <si>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</si>
  <si>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</si>
  <si>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</si>
  <si>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</si>
  <si>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</si>
  <si>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</si>
  <si>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</si>
  <si>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</si>
  <si>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</si>
  <si>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</si>
  <si>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</si>
  <si>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</si>
  <si>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</si>
  <si>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1. Hàng ăn và dịch vụ ăn uống</t>
  </si>
  <si>
    <t xml:space="preserve">                 - Thực phẩm</t>
  </si>
  <si>
    <t>2. Đồ uống và thuốc lá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</si>
  <si>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</si>
  <si>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</si>
  <si>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</si>
  <si>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</si>
  <si>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</si>
  <si>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</si>
  <si>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</si>
  <si>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</si>
  <si>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</si>
  <si>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</si>
  <si>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</si>
  <si>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</si>
  <si>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</si>
  <si>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</si>
  <si>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</si>
  <si>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</si>
  <si>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</si>
  <si>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</si>
  <si>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</si>
  <si>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</si>
  <si>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</si>
  <si>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THEO NGÀNH CÔNG NGHIỆP CẤP 2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</si>
  <si>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</si>
  <si>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</si>
  <si>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</si>
  <si>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</si>
  <si>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</si>
  <si>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</si>
  <si>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</si>
  <si>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</si>
  <si>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</si>
  <si>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</si>
  <si>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</si>
  <si>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Tháng trước</t>
  </si>
  <si>
    <t>Tháng cùng kỳ năm trước</t>
  </si>
  <si>
    <t>Chiếc</t>
  </si>
  <si>
    <t>Lượng</t>
  </si>
  <si>
    <t>- Kinh tế có vốn ĐTNN</t>
  </si>
  <si>
    <t>1000 USD</t>
  </si>
  <si>
    <t>Cùng tháng năm trước</t>
  </si>
  <si>
    <t>Tháng 12 năm trước</t>
  </si>
  <si>
    <t>Bình quân cùng kỳ</t>
  </si>
  <si>
    <t>Giá trị</t>
  </si>
  <si>
    <t>I/ XUẤT KHẨU</t>
  </si>
  <si>
    <t>- Kinh tế trong nước</t>
  </si>
  <si>
    <t>+ DN địa phương</t>
  </si>
  <si>
    <t>+ DN trung ương</t>
  </si>
  <si>
    <t>Sản phẩm từ chất dẻo</t>
  </si>
  <si>
    <t>Hóa chất</t>
  </si>
  <si>
    <t>Chất dẻo nguyên liệu</t>
  </si>
  <si>
    <t>II/ NHẬP KHẨU</t>
  </si>
  <si>
    <t>2. Mặt hàng nhập khẩu</t>
  </si>
  <si>
    <t>1. Kim ngạch nhập khẩu</t>
  </si>
  <si>
    <t>Tr.USD</t>
  </si>
  <si>
    <t>Nguyên phụ liệu thuốc lá</t>
  </si>
  <si>
    <t>Khí đốt hóa lỏng</t>
  </si>
  <si>
    <t>Sản phẩm hóa chất</t>
  </si>
  <si>
    <t>Dược phẩm</t>
  </si>
  <si>
    <t>Phân bón các loại</t>
  </si>
  <si>
    <t>Thuốc trừ sâu và nguyên liệu</t>
  </si>
  <si>
    <t>Túi xách, ví, vali, mũ và ô dù</t>
  </si>
  <si>
    <t>Hàng thủy sản</t>
  </si>
  <si>
    <t>Cà phê</t>
  </si>
  <si>
    <t>Hạt tiêu</t>
  </si>
  <si>
    <t>Cao su</t>
  </si>
  <si>
    <t>Ngô (bắp)</t>
  </si>
  <si>
    <t>Kim ngạch xuất khẩu</t>
  </si>
  <si>
    <t>Mặt hàng xuất khẩu</t>
  </si>
  <si>
    <t>Hạt điều nhân</t>
  </si>
  <si>
    <t>Tháng 12/014 so CKỳ</t>
  </si>
  <si>
    <t>Nguyên phụ liệu dệt may, da giày</t>
  </si>
  <si>
    <t>Sản phẩm gốm, sứ</t>
  </si>
  <si>
    <t>Dây điện và dây cáp điện</t>
  </si>
  <si>
    <t>Sắt, thép</t>
  </si>
  <si>
    <t>Sản phẩm từ sắt, thép</t>
  </si>
  <si>
    <t>Xơ, sợi dệt các loại</t>
  </si>
  <si>
    <t>Giày, dép các loại</t>
  </si>
  <si>
    <t>Hàng dệt, may</t>
  </si>
  <si>
    <t>Sản phẩm gỗ</t>
  </si>
  <si>
    <t>Máy móc thiết bị, DCPT khác</t>
  </si>
  <si>
    <t>Sắt thép các loại</t>
  </si>
  <si>
    <t>Kim loại thường khác</t>
  </si>
  <si>
    <t>Vải các loại</t>
  </si>
  <si>
    <t>Bông các lọai</t>
  </si>
  <si>
    <t>Linh kiện, phụ tùng ô tô</t>
  </si>
  <si>
    <t>Gỗ và sản phẩm từ gỗ</t>
  </si>
  <si>
    <t>Sản phẩm từ sắt thép</t>
  </si>
  <si>
    <t>Giấy các loại</t>
  </si>
  <si>
    <t>Máy móc thiết bị và dụng cụ phụ tùng</t>
  </si>
  <si>
    <t>Phương tiện vận tải và phụ tùng</t>
  </si>
  <si>
    <t>Máy vi tính, sản phẩm điện tử và linh kiện</t>
  </si>
  <si>
    <t>Kế hoạch năm 2016</t>
  </si>
  <si>
    <t>Ghi chú: KH năm 2016, TMBL hàng hóa, dịch vụ của tỉnh đạt khoảng 136,2- 137,4 ngàn tỷ đồng, tăng 11-12% so năm 2015.</t>
  </si>
  <si>
    <t>Thức ăn gia súc và nguyên liệu</t>
  </si>
  <si>
    <t>Ô tô nguyên chiếc các loại</t>
  </si>
  <si>
    <t>08. Khai thác đá, cát, sỏi, đất sét và cao lanh</t>
  </si>
  <si>
    <t>10. Sản xuất chế biến thực phẩm</t>
  </si>
  <si>
    <t>12. Sản xuất sản phẩm thuốc lá</t>
  </si>
  <si>
    <t>13. Dệt</t>
  </si>
  <si>
    <t>14. Sản xuất trang phục</t>
  </si>
  <si>
    <t>15. Sản xuất da và các sản phẩm có liên quan</t>
  </si>
  <si>
    <t>17. Sản xuất giấy và sản phẩm từ giấy</t>
  </si>
  <si>
    <t>20. Sản xuất hóa chất và sản phẩm hóa chất</t>
  </si>
  <si>
    <t>22. Sản xuất sản phẩm từ cao su và plastic</t>
  </si>
  <si>
    <t>23. Sản xuất sản phẩm từ khoáng phi kim loại khác</t>
  </si>
  <si>
    <t>25. Sản xuất sản phẩm từ kim loại đúc sẵn (trừ máy móc, thiết bị)</t>
  </si>
  <si>
    <t>27. Sản xuất thiết bị điện</t>
  </si>
  <si>
    <t>28. Sản xuất máy móc thiết bị chưa được phân vào đâu</t>
  </si>
  <si>
    <t>29. Sản xuất xe có động cơ</t>
  </si>
  <si>
    <t>31. Sản xuất giường, tủ, bàn, ghế</t>
  </si>
  <si>
    <t>35. Sản xuất và phân phối điện, khí đốt</t>
  </si>
  <si>
    <t>36. Khai thác, xử lý và cung cấp nước</t>
  </si>
  <si>
    <t>32. Công nghiệp chế biến, chế tạo khác</t>
  </si>
  <si>
    <t>Ghi chú: KH năm 2016, chỉ số sản xuất công nghiệp tăng 7,5-8,5%  so năm 2015.</t>
  </si>
  <si>
    <t>ĐVT: Triệu đồng</t>
  </si>
  <si>
    <t>Kỳ gốc 2014</t>
  </si>
  <si>
    <t xml:space="preserve">Ghi chú: KH năm 2016, GTSXCN của tỉnh (giá ss 2010) đạt khoảng 658- 662 ngàn tỷ đồng, tăng 11-13% so năm 2015. </t>
  </si>
  <si>
    <t>Kim ngạch nhập khẩu toàn tỉnh đạt khoảng 14,1- 14,3 tỷ USD, tăng từ 9 - 11% so năm 2015.</t>
  </si>
  <si>
    <t>Ghi chú: KH năm 2016, Kim ngạch xuất khẩu toàn tỉnh đạt khoảng 15,8 - 16,2 tỷ USD, tăng từ 10 - 12% so năm 2015</t>
  </si>
  <si>
    <t>ĐVT: %</t>
  </si>
  <si>
    <t>Chỉ số giá tiêu dùng</t>
  </si>
  <si>
    <t>3. May mặc, mũ nón, giáy dép</t>
  </si>
  <si>
    <t>cơ cấu T4</t>
  </si>
  <si>
    <t>BIỂU CHỈ SỐ SẢN XUẤT CÔNG NGHIỆP (IIP) CỦA TỈNH THÁNG 08/2016</t>
  </si>
  <si>
    <t>Tháng 07/2016 so với cùng kỳ</t>
  </si>
  <si>
    <t>Tháng 08/2016 so với</t>
  </si>
  <si>
    <t>Lũy kế 08 tháng 2016 so CK</t>
  </si>
  <si>
    <t>BIỂU GIÁ TRỊ SẢN XUẤT CÔNG NGHIỆP THÁNG 08/2016</t>
  </si>
  <si>
    <t>Ước 08 tháng năm 2016</t>
  </si>
  <si>
    <t>Chính thức 08 tháng năm 2015</t>
  </si>
  <si>
    <t>08 tháng năm 2016 so với CK (%)</t>
  </si>
  <si>
    <t>BIỂU TỔNG MỨC BÁN LẺ HÀNG HÓA, DOANH THU DỊCH VỤ THÁNG 08/2016</t>
  </si>
  <si>
    <t>Chính thức tháng 07/2016</t>
  </si>
  <si>
    <t>Ước tính tháng 08/2016</t>
  </si>
  <si>
    <t>Ước tính 08 tháng năm 2016</t>
  </si>
  <si>
    <t>Chính thức  08 tháng năm 2015</t>
  </si>
  <si>
    <t>Tháng 08/2016 so tháng trước</t>
  </si>
  <si>
    <t>Ước 08 tháng năm 2016 so KH</t>
  </si>
  <si>
    <t>Ước 08 tháng 2016 so cùng kỳ</t>
  </si>
  <si>
    <t>BIỂU CHỈ SỐ GIÁ CẢ HÀNG HÓA, DỊCH VỤ THÁNG 08/2016</t>
  </si>
  <si>
    <t>Chỉ số giá tháng 08/2016 so với (%)</t>
  </si>
  <si>
    <t>BIỂU KIM NGẠCH XUẤT KHẨU, NHẬP KHẨU TRÊN ĐỊA BÀN THÁNG 08/2016</t>
  </si>
  <si>
    <t>Ch/thức tháng 07/2016</t>
  </si>
  <si>
    <t>Ước tháng 08/2016</t>
  </si>
  <si>
    <t>Tháng 08/2016 so tháng 07/2016</t>
  </si>
  <si>
    <t>08 tháng năm 2016 so CKỳ</t>
  </si>
  <si>
    <t>TenVT</t>
  </si>
  <si>
    <t>Loaihinh</t>
  </si>
  <si>
    <t>KimNgach_ky</t>
  </si>
  <si>
    <t>KimNgach_lk</t>
  </si>
  <si>
    <t>DNDP</t>
  </si>
  <si>
    <t>N</t>
  </si>
  <si>
    <t>DNDT</t>
  </si>
  <si>
    <t>DNTW</t>
  </si>
  <si>
    <t>X</t>
  </si>
  <si>
    <t>9 tháng 2015</t>
  </si>
  <si>
    <t>8 tháng 2015</t>
  </si>
  <si>
    <t>12 tháng 2015</t>
  </si>
  <si>
    <t>cả năm 2016 so CK</t>
  </si>
  <si>
    <t>SSa1nh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</si>
</sst>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  <numFmt numFmtId="200" formatCode="_-* #,##0.000\ _₫_-;\-* #,##0.000\ _₫_-;_-* &quot;-&quot;???\ _₫_-;_-@_-"/>
    <numFmt numFmtId="201" formatCode="#,##0.000;[Red]#,##0.000"/>
    <numFmt numFmtId="202" formatCode="_-* #,##0.00\ _₫_-;\-* #,##0.00\ _₫_-;_-* &quot;-&quot;???\ _₫_-;_-@_-"/>
    <numFmt numFmtId="203" formatCode="_-* #,##0.0\ _₫_-;\-* #,##0.0\ _₫_-;_-* &quot;-&quot;???\ _₫_-;_-@_-"/>
    <numFmt numFmtId="204" formatCode="0.0000000"/>
    <numFmt numFmtId="205" formatCode="_-* #,##0.000_-;\-* #,##0.000_-;_-* &quot;-&quot;???_-;_-@_-"/>
    <numFmt numFmtId="206" formatCode="_-* #,##0.00_-;\-* #,##0.00_-;_-* &quot;-&quot;???_-;_-@_-"/>
    <numFmt numFmtId="207" formatCode="_-* #,##0.0_-;\-* #,##0.0_-;_-* &quot;-&quot;???_-;_-@_-"/>
    <numFmt numFmtId="208" formatCode="_-* #,##0_-;\-* #,##0_-;_-* &quot;-&quot;???_-;_-@_-"/>
    <numFmt numFmtId="209" formatCode="_-* #,##0\ _₫_-;\-* #,##0\ _₫_-;_-* &quot;-&quot;???\ _₫_-;_-@_-"/>
    <numFmt numFmtId="210" formatCode="_-* #,##0.0\ _₫_-;\-* #,##0.0\ _₫_-;_-* &quot;-&quot;?\ _₫_-;_-@_-"/>
    <numFmt numFmtId="211" formatCode="_-* #,##0.0000\ _₫_-;\-* #,##0.0000\ _₫_-;_-* &quot;-&quot;???\ _₫_-;_-@_-"/>
    <numFmt numFmtId="212" formatCode="_-* #,##0.00000\ _₫_-;\-* #,##0.00000\ _₫_-;_-* &quot;-&quot;???\ _₫_-;_-@_-"/>
    <numFmt numFmtId="213" formatCode="_-* #,##0.00000\ _₫_-;\-* #,##0.00000\ _₫_-;_-* &quot;-&quot;?????\ _₫_-;_-@_-"/>
    <numFmt numFmtId="214" formatCode="_-* #,##0.000000\ _₫_-;\-* #,##0.000000\ _₫_-;_-* &quot;-&quot;???\ _₫_-;_-@_-"/>
    <numFmt numFmtId="215" formatCode="_-* #,##0.0000_-;\-* #,##0.0000_-;_-* &quot;-&quot;???_-;_-@_-"/>
    <numFmt numFmtId="216" formatCode="0.00000000"/>
    <numFmt numFmtId="217" formatCode="0.000000000"/>
    <numFmt numFmtId="218" formatCode="_-* #,##0.0\ _₫_-;\-* #,##0.0\ _₫_-;_-* &quot;-&quot;??\ _₫_-;_-@_-"/>
    <numFmt numFmtId="219" formatCode="#,##0.00_ ;\-#,##0.00\ "/>
    <numFmt numFmtId="220" formatCode="_-* #,##0\ _₫_-;\-* #,##0\ _₫_-;_-* &quot;-&quot;??\ _₫_-;_-@_-"/>
    <numFmt numFmtId="221" formatCode="_(* #,##0.00000_);_(* \(#,##0.00000\);_(* &quot;-&quot;??_);_(@_)"/>
    <numFmt numFmtId="222" formatCode="_(* #,##0.000000_);_(* \(#,##0.000000\);_(* &quot;-&quot;??_);_(@_)"/>
  </numFmts>
  <fonts count="80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.VnTime"/>
      <family val="2"/>
    </font>
    <font>
      <sz val="14"/>
      <name val="Times New Roman"/>
      <family val="1"/>
    </font>
    <font>
      <sz val="11"/>
      <name val=".VnTime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3"/>
      <name val="Cambria"/>
      <family val="1"/>
    </font>
    <font>
      <sz val="12"/>
      <color indexed="10"/>
      <name val="Times New Roman"/>
      <family val="1"/>
    </font>
    <font>
      <sz val="12"/>
      <color indexed="40"/>
      <name val="Times New Roman"/>
      <family val="1"/>
    </font>
    <font>
      <sz val="10"/>
      <color indexed="8"/>
      <name val="Arial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  <font>
      <sz val="13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8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32" borderId="9" applyNumberFormat="0" applyFont="0" applyAlignment="0" applyProtection="0"/>
    <xf numFmtId="0" fontId="71" fillId="27" borderId="10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3" borderId="15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6" fillId="0" borderId="16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180" fontId="6" fillId="0" borderId="0" xfId="0" applyNumberFormat="1" applyFont="1" applyAlignment="1">
      <alignment/>
    </xf>
    <xf numFmtId="0" fontId="17" fillId="34" borderId="15" xfId="0" applyFont="1" applyFill="1" applyBorder="1" applyAlignment="1" applyProtection="1">
      <alignment horizontal="center" vertical="center" wrapText="1"/>
      <protection/>
    </xf>
    <xf numFmtId="0" fontId="18" fillId="34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justify" vertical="center"/>
    </xf>
    <xf numFmtId="0" fontId="13" fillId="0" borderId="17" xfId="0" applyFont="1" applyBorder="1" applyAlignment="1">
      <alignment horizontal="justify" vertical="center"/>
    </xf>
    <xf numFmtId="0" fontId="0" fillId="0" borderId="0" xfId="0" applyFont="1" applyAlignment="1">
      <alignment/>
    </xf>
    <xf numFmtId="3" fontId="19" fillId="0" borderId="14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3" fontId="20" fillId="0" borderId="12" xfId="43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4" fontId="10" fillId="0" borderId="14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9" fillId="0" borderId="0" xfId="60" applyNumberFormat="1" applyFont="1" applyBorder="1" applyAlignment="1">
      <alignment horizontal="right"/>
      <protection/>
    </xf>
    <xf numFmtId="4" fontId="6" fillId="0" borderId="0" xfId="60" applyNumberFormat="1" applyFont="1" applyBorder="1">
      <alignment/>
      <protection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14" fillId="0" borderId="18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21" fillId="0" borderId="0" xfId="0" applyFont="1" applyFill="1" applyAlignment="1">
      <alignment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Alignment="1">
      <alignment vertical="center"/>
    </xf>
    <xf numFmtId="194" fontId="25" fillId="33" borderId="12" xfId="43" applyNumberFormat="1" applyFont="1" applyFill="1" applyBorder="1" applyAlignment="1">
      <alignment horizontal="right" vertical="center"/>
    </xf>
    <xf numFmtId="194" fontId="26" fillId="33" borderId="12" xfId="43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/>
    </xf>
    <xf numFmtId="194" fontId="6" fillId="0" borderId="12" xfId="43" applyNumberFormat="1" applyFont="1" applyBorder="1" applyAlignment="1" applyProtection="1">
      <alignment horizontal="left" vertical="center" wrapText="1"/>
      <protection/>
    </xf>
    <xf numFmtId="194" fontId="6" fillId="0" borderId="13" xfId="43" applyNumberFormat="1" applyFont="1" applyBorder="1" applyAlignment="1" applyProtection="1">
      <alignment horizontal="left" vertical="center" wrapText="1"/>
      <protection/>
    </xf>
    <xf numFmtId="194" fontId="9" fillId="0" borderId="14" xfId="43" applyNumberFormat="1" applyFont="1" applyBorder="1" applyAlignment="1" applyProtection="1">
      <alignment horizontal="left" vertical="center" wrapText="1"/>
      <protection/>
    </xf>
    <xf numFmtId="194" fontId="9" fillId="0" borderId="12" xfId="43" applyNumberFormat="1" applyFont="1" applyBorder="1" applyAlignment="1" applyProtection="1">
      <alignment horizontal="left" vertical="center" wrapText="1"/>
      <protection/>
    </xf>
    <xf numFmtId="0" fontId="24" fillId="0" borderId="0" xfId="0" applyFont="1" applyAlignment="1">
      <alignment/>
    </xf>
    <xf numFmtId="0" fontId="24" fillId="0" borderId="0" xfId="0" applyFont="1" applyAlignment="1" applyProtection="1">
      <alignment vertical="center"/>
      <protection/>
    </xf>
    <xf numFmtId="0" fontId="24" fillId="0" borderId="19" xfId="0" applyFont="1" applyFill="1" applyBorder="1" applyAlignment="1">
      <alignment/>
    </xf>
    <xf numFmtId="2" fontId="28" fillId="33" borderId="12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21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/>
    </xf>
    <xf numFmtId="39" fontId="50" fillId="0" borderId="14" xfId="0" applyNumberFormat="1" applyFont="1" applyFill="1" applyBorder="1" applyAlignment="1" applyProtection="1">
      <alignment horizontal="right" vertical="center"/>
      <protection/>
    </xf>
    <xf numFmtId="181" fontId="51" fillId="0" borderId="12" xfId="0" applyNumberFormat="1" applyFont="1" applyFill="1" applyBorder="1" applyAlignment="1" applyProtection="1">
      <alignment horizontal="right"/>
      <protection/>
    </xf>
    <xf numFmtId="39" fontId="51" fillId="0" borderId="12" xfId="0" applyNumberFormat="1" applyFont="1" applyFill="1" applyBorder="1" applyAlignment="1" applyProtection="1">
      <alignment horizontal="right" vertical="center"/>
      <protection/>
    </xf>
    <xf numFmtId="39" fontId="51" fillId="0" borderId="13" xfId="0" applyNumberFormat="1" applyFont="1" applyFill="1" applyBorder="1" applyAlignment="1" applyProtection="1">
      <alignment horizontal="right" vertical="center"/>
      <protection/>
    </xf>
    <xf numFmtId="194" fontId="26" fillId="33" borderId="12" xfId="43" applyNumberFormat="1" applyFont="1" applyFill="1" applyBorder="1" applyAlignment="1">
      <alignment horizontal="center" vertical="center"/>
    </xf>
    <xf numFmtId="198" fontId="21" fillId="0" borderId="0" xfId="0" applyNumberFormat="1" applyFont="1" applyAlignment="1">
      <alignment/>
    </xf>
    <xf numFmtId="0" fontId="30" fillId="0" borderId="18" xfId="0" applyFont="1" applyFill="1" applyBorder="1" applyAlignment="1">
      <alignment/>
    </xf>
    <xf numFmtId="194" fontId="26" fillId="0" borderId="12" xfId="43" applyNumberFormat="1" applyFont="1" applyFill="1" applyBorder="1" applyAlignment="1">
      <alignment horizontal="center" vertical="center"/>
    </xf>
    <xf numFmtId="4" fontId="16" fillId="0" borderId="12" xfId="0" applyNumberFormat="1" applyFont="1" applyBorder="1" applyAlignment="1">
      <alignment horizontal="right" vertical="center"/>
    </xf>
    <xf numFmtId="171" fontId="21" fillId="0" borderId="14" xfId="0" applyNumberFormat="1" applyFont="1" applyBorder="1" applyAlignment="1">
      <alignment/>
    </xf>
    <xf numFmtId="194" fontId="25" fillId="0" borderId="12" xfId="43" applyNumberFormat="1" applyFont="1" applyBorder="1" applyAlignment="1">
      <alignment vertical="center"/>
    </xf>
    <xf numFmtId="179" fontId="25" fillId="0" borderId="12" xfId="43" applyFont="1" applyBorder="1" applyAlignment="1">
      <alignment vertical="center"/>
    </xf>
    <xf numFmtId="194" fontId="26" fillId="0" borderId="12" xfId="43" applyNumberFormat="1" applyFont="1" applyFill="1" applyBorder="1" applyAlignment="1">
      <alignment vertical="center"/>
    </xf>
    <xf numFmtId="179" fontId="26" fillId="0" borderId="12" xfId="43" applyFont="1" applyFill="1" applyBorder="1" applyAlignment="1">
      <alignment vertical="center"/>
    </xf>
    <xf numFmtId="194" fontId="26" fillId="0" borderId="12" xfId="43" applyNumberFormat="1" applyFont="1" applyBorder="1" applyAlignment="1">
      <alignment vertical="center"/>
    </xf>
    <xf numFmtId="179" fontId="26" fillId="0" borderId="12" xfId="43" applyFont="1" applyBorder="1" applyAlignment="1">
      <alignment vertical="center"/>
    </xf>
    <xf numFmtId="194" fontId="26" fillId="35" borderId="12" xfId="43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9" fontId="25" fillId="0" borderId="12" xfId="43" applyFont="1" applyFill="1" applyBorder="1" applyAlignment="1">
      <alignment vertical="center"/>
    </xf>
    <xf numFmtId="184" fontId="25" fillId="33" borderId="12" xfId="0" applyNumberFormat="1" applyFont="1" applyFill="1" applyBorder="1" applyAlignment="1">
      <alignment horizontal="right" vertical="center"/>
    </xf>
    <xf numFmtId="184" fontId="25" fillId="0" borderId="12" xfId="43" applyNumberFormat="1" applyFont="1" applyBorder="1" applyAlignment="1">
      <alignment horizontal="right" vertical="center"/>
    </xf>
    <xf numFmtId="201" fontId="25" fillId="0" borderId="12" xfId="43" applyNumberFormat="1" applyFont="1" applyBorder="1" applyAlignment="1">
      <alignment horizontal="right" vertical="center"/>
    </xf>
    <xf numFmtId="201" fontId="25" fillId="33" borderId="12" xfId="0" applyNumberFormat="1" applyFont="1" applyFill="1" applyBorder="1" applyAlignment="1">
      <alignment horizontal="right" vertical="center"/>
    </xf>
    <xf numFmtId="184" fontId="26" fillId="0" borderId="12" xfId="43" applyNumberFormat="1" applyFont="1" applyFill="1" applyBorder="1" applyAlignment="1">
      <alignment horizontal="right" vertical="center"/>
    </xf>
    <xf numFmtId="201" fontId="26" fillId="0" borderId="12" xfId="43" applyNumberFormat="1" applyFont="1" applyFill="1" applyBorder="1" applyAlignment="1">
      <alignment horizontal="right" vertical="center"/>
    </xf>
    <xf numFmtId="201" fontId="26" fillId="0" borderId="12" xfId="43" applyNumberFormat="1" applyFont="1" applyBorder="1" applyAlignment="1">
      <alignment horizontal="right" vertical="center"/>
    </xf>
    <xf numFmtId="201" fontId="26" fillId="0" borderId="12" xfId="43" applyNumberFormat="1" applyFont="1" applyFill="1" applyBorder="1" applyAlignment="1" quotePrefix="1">
      <alignment horizontal="right" vertical="center"/>
    </xf>
    <xf numFmtId="194" fontId="26" fillId="35" borderId="0" xfId="43" applyNumberFormat="1" applyFont="1" applyFill="1" applyBorder="1" applyAlignment="1">
      <alignment vertical="center"/>
    </xf>
    <xf numFmtId="194" fontId="26" fillId="35" borderId="22" xfId="43" applyNumberFormat="1" applyFont="1" applyFill="1" applyBorder="1" applyAlignment="1">
      <alignment vertical="center"/>
    </xf>
    <xf numFmtId="0" fontId="14" fillId="0" borderId="12" xfId="0" applyFont="1" applyFill="1" applyBorder="1" applyAlignment="1" applyProtection="1">
      <alignment horizontal="left" vertical="center" wrapText="1"/>
      <protection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2" fontId="9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43" applyNumberFormat="1" applyFont="1" applyBorder="1" applyAlignment="1" applyProtection="1">
      <alignment horizontal="right" vertical="center" wrapText="1"/>
      <protection/>
    </xf>
    <xf numFmtId="2" fontId="9" fillId="0" borderId="12" xfId="43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/>
    </xf>
    <xf numFmtId="0" fontId="26" fillId="0" borderId="12" xfId="0" applyFont="1" applyFill="1" applyBorder="1" applyAlignment="1" quotePrefix="1">
      <alignment vertical="center" wrapText="1"/>
    </xf>
    <xf numFmtId="0" fontId="28" fillId="0" borderId="18" xfId="0" applyFont="1" applyFill="1" applyBorder="1" applyAlignment="1">
      <alignment horizontal="center" vertical="center"/>
    </xf>
    <xf numFmtId="0" fontId="26" fillId="0" borderId="12" xfId="0" applyFont="1" applyBorder="1" applyAlignment="1" quotePrefix="1">
      <alignment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/>
    </xf>
    <xf numFmtId="179" fontId="26" fillId="0" borderId="12" xfId="43" applyNumberFormat="1" applyFont="1" applyFill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0" fontId="14" fillId="0" borderId="12" xfId="0" applyFont="1" applyFill="1" applyBorder="1" applyAlignment="1" quotePrefix="1">
      <alignment vertical="center" wrapText="1"/>
    </xf>
    <xf numFmtId="0" fontId="14" fillId="0" borderId="12" xfId="0" applyFont="1" applyBorder="1" applyAlignment="1" quotePrefix="1">
      <alignment vertical="center" wrapText="1"/>
    </xf>
    <xf numFmtId="183" fontId="28" fillId="33" borderId="12" xfId="0" applyNumberFormat="1" applyFont="1" applyFill="1" applyBorder="1" applyAlignment="1">
      <alignment horizontal="center" vertical="center"/>
    </xf>
    <xf numFmtId="183" fontId="28" fillId="33" borderId="22" xfId="0" applyNumberFormat="1" applyFont="1" applyFill="1" applyBorder="1" applyAlignment="1">
      <alignment horizontal="center" vertical="center"/>
    </xf>
    <xf numFmtId="194" fontId="26" fillId="0" borderId="22" xfId="43" applyNumberFormat="1" applyFont="1" applyBorder="1" applyAlignment="1">
      <alignment vertical="center"/>
    </xf>
    <xf numFmtId="183" fontId="28" fillId="33" borderId="13" xfId="0" applyNumberFormat="1" applyFont="1" applyFill="1" applyBorder="1" applyAlignment="1">
      <alignment horizontal="center" vertical="center"/>
    </xf>
    <xf numFmtId="194" fontId="26" fillId="0" borderId="13" xfId="43" applyNumberFormat="1" applyFont="1" applyBorder="1" applyAlignment="1">
      <alignment vertical="center"/>
    </xf>
    <xf numFmtId="194" fontId="26" fillId="35" borderId="12" xfId="43" applyNumberFormat="1" applyFont="1" applyFill="1" applyBorder="1" applyAlignment="1" quotePrefix="1">
      <alignment horizontal="right" vertical="center"/>
    </xf>
    <xf numFmtId="179" fontId="26" fillId="33" borderId="12" xfId="43" applyFont="1" applyFill="1" applyBorder="1" applyAlignment="1">
      <alignment vertical="center"/>
    </xf>
    <xf numFmtId="179" fontId="25" fillId="33" borderId="12" xfId="43" applyFont="1" applyFill="1" applyBorder="1" applyAlignment="1">
      <alignment vertical="center"/>
    </xf>
    <xf numFmtId="194" fontId="25" fillId="33" borderId="12" xfId="43" applyNumberFormat="1" applyFont="1" applyFill="1" applyBorder="1" applyAlignment="1">
      <alignment vertical="center"/>
    </xf>
    <xf numFmtId="0" fontId="26" fillId="0" borderId="12" xfId="0" applyFont="1" applyBorder="1" applyAlignment="1">
      <alignment/>
    </xf>
    <xf numFmtId="194" fontId="26" fillId="35" borderId="22" xfId="43" applyNumberFormat="1" applyFont="1" applyFill="1" applyBorder="1" applyAlignment="1" quotePrefix="1">
      <alignment horizontal="right" vertical="center"/>
    </xf>
    <xf numFmtId="179" fontId="26" fillId="33" borderId="22" xfId="43" applyFont="1" applyFill="1" applyBorder="1" applyAlignment="1">
      <alignment vertical="center"/>
    </xf>
    <xf numFmtId="194" fontId="26" fillId="35" borderId="13" xfId="43" applyNumberFormat="1" applyFont="1" applyFill="1" applyBorder="1" applyAlignment="1">
      <alignment vertical="center"/>
    </xf>
    <xf numFmtId="194" fontId="26" fillId="35" borderId="13" xfId="43" applyNumberFormat="1" applyFont="1" applyFill="1" applyBorder="1" applyAlignment="1" quotePrefix="1">
      <alignment horizontal="right" vertical="center"/>
    </xf>
    <xf numFmtId="4" fontId="1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12" xfId="0" applyNumberFormat="1" applyFont="1" applyFill="1" applyBorder="1" applyAlignment="1">
      <alignment horizontal="right" vertical="center"/>
    </xf>
    <xf numFmtId="179" fontId="75" fillId="0" borderId="14" xfId="43" applyFont="1" applyBorder="1" applyAlignment="1">
      <alignment/>
    </xf>
    <xf numFmtId="4" fontId="75" fillId="0" borderId="14" xfId="0" applyNumberFormat="1" applyFont="1" applyBorder="1" applyAlignment="1">
      <alignment/>
    </xf>
    <xf numFmtId="4" fontId="10" fillId="0" borderId="18" xfId="60" applyNumberFormat="1" applyFont="1" applyFill="1" applyBorder="1" applyAlignment="1">
      <alignment horizontal="right"/>
      <protection/>
    </xf>
    <xf numFmtId="2" fontId="76" fillId="0" borderId="12" xfId="0" applyNumberFormat="1" applyFont="1" applyBorder="1" applyAlignment="1">
      <alignment/>
    </xf>
    <xf numFmtId="4" fontId="14" fillId="0" borderId="12" xfId="60" applyNumberFormat="1" applyFont="1" applyBorder="1" applyAlignment="1">
      <alignment horizontal="right"/>
      <protection/>
    </xf>
    <xf numFmtId="4" fontId="76" fillId="0" borderId="12" xfId="0" applyNumberFormat="1" applyFont="1" applyBorder="1" applyAlignment="1">
      <alignment/>
    </xf>
    <xf numFmtId="4" fontId="14" fillId="0" borderId="18" xfId="60" applyNumberFormat="1" applyFont="1" applyFill="1" applyBorder="1" applyAlignment="1">
      <alignment horizontal="right"/>
      <protection/>
    </xf>
    <xf numFmtId="4" fontId="14" fillId="0" borderId="13" xfId="60" applyNumberFormat="1" applyFont="1" applyFill="1" applyBorder="1" applyAlignment="1">
      <alignment horizontal="right"/>
      <protection/>
    </xf>
    <xf numFmtId="179" fontId="26" fillId="0" borderId="12" xfId="43" applyNumberFormat="1" applyFont="1" applyBorder="1" applyAlignment="1">
      <alignment vertical="center"/>
    </xf>
    <xf numFmtId="198" fontId="26" fillId="0" borderId="12" xfId="43" applyNumberFormat="1" applyFont="1" applyFill="1" applyBorder="1" applyAlignment="1">
      <alignment vertical="center"/>
    </xf>
    <xf numFmtId="219" fontId="6" fillId="0" borderId="0" xfId="0" applyNumberFormat="1" applyFont="1" applyAlignment="1" applyProtection="1">
      <alignment horizontal="left" vertical="center" wrapText="1"/>
      <protection/>
    </xf>
    <xf numFmtId="4" fontId="14" fillId="0" borderId="12" xfId="60" applyNumberFormat="1" applyFont="1" applyFill="1" applyBorder="1" applyAlignment="1">
      <alignment horizontal="right"/>
      <protection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171" fontId="31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9" fontId="51" fillId="0" borderId="12" xfId="0" applyNumberFormat="1" applyFont="1" applyFill="1" applyBorder="1" applyAlignment="1" applyProtection="1">
      <alignment horizontal="right" vertical="center"/>
      <protection/>
    </xf>
    <xf numFmtId="0" fontId="32" fillId="0" borderId="15" xfId="0" applyFont="1" applyBorder="1" applyAlignment="1">
      <alignment horizontal="center" vertical="center"/>
    </xf>
    <xf numFmtId="0" fontId="25" fillId="34" borderId="15" xfId="0" applyFont="1" applyFill="1" applyBorder="1" applyAlignment="1" applyProtection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 horizontal="left" vertical="center" wrapText="1"/>
    </xf>
    <xf numFmtId="2" fontId="26" fillId="33" borderId="12" xfId="0" applyNumberFormat="1" applyFont="1" applyFill="1" applyBorder="1" applyAlignment="1">
      <alignment horizontal="left" vertical="center"/>
    </xf>
    <xf numFmtId="0" fontId="26" fillId="0" borderId="0" xfId="0" applyFont="1" applyAlignment="1">
      <alignment/>
    </xf>
    <xf numFmtId="2" fontId="26" fillId="33" borderId="12" xfId="0" applyNumberFormat="1" applyFont="1" applyFill="1" applyBorder="1" applyAlignment="1">
      <alignment vertical="center"/>
    </xf>
    <xf numFmtId="183" fontId="26" fillId="33" borderId="12" xfId="0" applyNumberFormat="1" applyFont="1" applyFill="1" applyBorder="1" applyAlignment="1">
      <alignment vertical="center"/>
    </xf>
    <xf numFmtId="0" fontId="26" fillId="33" borderId="12" xfId="0" applyFont="1" applyFill="1" applyBorder="1" applyAlignment="1">
      <alignment vertical="center"/>
    </xf>
    <xf numFmtId="2" fontId="26" fillId="33" borderId="12" xfId="0" applyNumberFormat="1" applyFont="1" applyFill="1" applyBorder="1" applyAlignment="1">
      <alignment horizontal="left" vertical="center" wrapText="1"/>
    </xf>
    <xf numFmtId="183" fontId="26" fillId="33" borderId="22" xfId="0" applyNumberFormat="1" applyFont="1" applyFill="1" applyBorder="1" applyAlignment="1">
      <alignment vertical="center"/>
    </xf>
    <xf numFmtId="183" fontId="26" fillId="33" borderId="13" xfId="0" applyNumberFormat="1" applyFont="1" applyFill="1" applyBorder="1" applyAlignment="1">
      <alignment vertical="center"/>
    </xf>
    <xf numFmtId="194" fontId="1" fillId="35" borderId="12" xfId="43" applyNumberFormat="1" applyFont="1" applyFill="1" applyBorder="1" applyAlignment="1">
      <alignment vertical="center" wrapText="1"/>
    </xf>
    <xf numFmtId="193" fontId="25" fillId="0" borderId="12" xfId="43" applyNumberFormat="1" applyFont="1" applyBorder="1" applyAlignment="1">
      <alignment vertical="center"/>
    </xf>
    <xf numFmtId="193" fontId="26" fillId="0" borderId="12" xfId="43" applyNumberFormat="1" applyFont="1" applyBorder="1" applyAlignment="1">
      <alignment vertical="center"/>
    </xf>
    <xf numFmtId="193" fontId="26" fillId="0" borderId="12" xfId="0" applyNumberFormat="1" applyFont="1" applyBorder="1" applyAlignment="1">
      <alignment vertical="center"/>
    </xf>
    <xf numFmtId="193" fontId="26" fillId="0" borderId="12" xfId="0" applyNumberFormat="1" applyFont="1" applyFill="1" applyBorder="1" applyAlignment="1">
      <alignment vertical="center"/>
    </xf>
    <xf numFmtId="193" fontId="26" fillId="0" borderId="13" xfId="43" applyNumberFormat="1" applyFont="1" applyBorder="1" applyAlignment="1">
      <alignment vertical="center"/>
    </xf>
    <xf numFmtId="193" fontId="26" fillId="33" borderId="12" xfId="0" applyNumberFormat="1" applyFont="1" applyFill="1" applyBorder="1" applyAlignment="1">
      <alignment horizontal="center" vertical="center"/>
    </xf>
    <xf numFmtId="2" fontId="21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194" fontId="21" fillId="0" borderId="0" xfId="43" applyNumberFormat="1" applyFont="1" applyAlignment="1">
      <alignment/>
    </xf>
    <xf numFmtId="210" fontId="21" fillId="0" borderId="0" xfId="0" applyNumberFormat="1" applyFont="1" applyAlignment="1">
      <alignment/>
    </xf>
    <xf numFmtId="200" fontId="21" fillId="0" borderId="0" xfId="0" applyNumberFormat="1" applyFont="1" applyAlignment="1">
      <alignment/>
    </xf>
    <xf numFmtId="2" fontId="6" fillId="0" borderId="12" xfId="0" applyNumberFormat="1" applyFont="1" applyFill="1" applyBorder="1" applyAlignment="1">
      <alignment horizontal="right" vertical="center"/>
    </xf>
    <xf numFmtId="4" fontId="77" fillId="0" borderId="12" xfId="0" applyNumberFormat="1" applyFont="1" applyBorder="1" applyAlignment="1">
      <alignment horizontal="right" vertical="center"/>
    </xf>
    <xf numFmtId="4" fontId="78" fillId="0" borderId="12" xfId="0" applyNumberFormat="1" applyFont="1" applyBorder="1" applyAlignment="1">
      <alignment horizontal="right" vertical="center"/>
    </xf>
    <xf numFmtId="4" fontId="10" fillId="0" borderId="18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2" xfId="60" applyNumberFormat="1" applyFont="1" applyFill="1" applyBorder="1" applyAlignment="1">
      <alignment horizontal="right"/>
      <protection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181" fontId="21" fillId="0" borderId="0" xfId="0" applyNumberFormat="1" applyFont="1" applyFill="1" applyAlignment="1">
      <alignment/>
    </xf>
    <xf numFmtId="171" fontId="21" fillId="0" borderId="0" xfId="0" applyNumberFormat="1" applyFont="1" applyFill="1" applyAlignment="1">
      <alignment/>
    </xf>
    <xf numFmtId="220" fontId="21" fillId="0" borderId="0" xfId="0" applyNumberFormat="1" applyFont="1" applyFill="1" applyAlignment="1">
      <alignment/>
    </xf>
    <xf numFmtId="194" fontId="26" fillId="0" borderId="0" xfId="43" applyNumberFormat="1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/>
    </xf>
    <xf numFmtId="0" fontId="21" fillId="0" borderId="0" xfId="0" applyFont="1" applyFill="1" applyAlignment="1" quotePrefix="1">
      <alignment horizontal="right"/>
    </xf>
    <xf numFmtId="0" fontId="26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81" fontId="21" fillId="0" borderId="0" xfId="0" applyNumberFormat="1" applyFont="1" applyFill="1" applyBorder="1" applyAlignment="1">
      <alignment/>
    </xf>
    <xf numFmtId="171" fontId="21" fillId="0" borderId="0" xfId="0" applyNumberFormat="1" applyFont="1" applyFill="1" applyBorder="1" applyAlignment="1">
      <alignment/>
    </xf>
    <xf numFmtId="194" fontId="26" fillId="0" borderId="0" xfId="43" applyNumberFormat="1" applyFont="1" applyFill="1" applyBorder="1" applyAlignment="1">
      <alignment/>
    </xf>
    <xf numFmtId="210" fontId="21" fillId="0" borderId="0" xfId="0" applyNumberFormat="1" applyFont="1" applyFill="1" applyBorder="1" applyAlignment="1">
      <alignment/>
    </xf>
    <xf numFmtId="179" fontId="26" fillId="0" borderId="0" xfId="43" applyNumberFormat="1" applyFont="1" applyFill="1" applyBorder="1" applyAlignment="1">
      <alignment/>
    </xf>
    <xf numFmtId="0" fontId="25" fillId="33" borderId="19" xfId="0" applyFont="1" applyFill="1" applyBorder="1" applyAlignment="1" applyProtection="1">
      <alignment horizontal="center" vertical="center" wrapText="1"/>
      <protection/>
    </xf>
    <xf numFmtId="0" fontId="25" fillId="34" borderId="15" xfId="0" applyFont="1" applyFill="1" applyBorder="1" applyAlignment="1" applyProtection="1">
      <alignment horizontal="center" vertical="center" wrapText="1"/>
      <protection/>
    </xf>
    <xf numFmtId="0" fontId="25" fillId="34" borderId="24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>
      <alignment horizontal="left"/>
    </xf>
    <xf numFmtId="0" fontId="14" fillId="0" borderId="12" xfId="0" applyFont="1" applyFill="1" applyBorder="1" applyAlignment="1">
      <alignment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199" fontId="26" fillId="0" borderId="0" xfId="43" applyNumberFormat="1" applyFont="1" applyFill="1" applyBorder="1" applyAlignment="1">
      <alignment/>
    </xf>
    <xf numFmtId="222" fontId="26" fillId="0" borderId="0" xfId="43" applyNumberFormat="1" applyFont="1" applyFill="1" applyBorder="1" applyAlignment="1">
      <alignment/>
    </xf>
    <xf numFmtId="0" fontId="25" fillId="33" borderId="24" xfId="0" applyFont="1" applyFill="1" applyBorder="1" applyAlignment="1" applyProtection="1">
      <alignment horizontal="center" vertical="center" wrapText="1"/>
      <protection/>
    </xf>
    <xf numFmtId="0" fontId="29" fillId="33" borderId="19" xfId="0" applyFont="1" applyFill="1" applyBorder="1" applyAlignment="1">
      <alignment/>
    </xf>
    <xf numFmtId="0" fontId="25" fillId="33" borderId="25" xfId="0" applyFont="1" applyFill="1" applyBorder="1" applyAlignment="1" applyProtection="1">
      <alignment horizontal="center" vertical="center" wrapText="1"/>
      <protection/>
    </xf>
    <xf numFmtId="0" fontId="25" fillId="33" borderId="20" xfId="0" applyFont="1" applyFill="1" applyBorder="1" applyAlignment="1" applyProtection="1">
      <alignment horizontal="center" vertical="center"/>
      <protection/>
    </xf>
    <xf numFmtId="0" fontId="25" fillId="33" borderId="21" xfId="0" applyFont="1" applyFill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0" fontId="25" fillId="34" borderId="20" xfId="0" applyFont="1" applyFill="1" applyBorder="1" applyAlignment="1" applyProtection="1">
      <alignment horizontal="center" vertical="center" wrapText="1"/>
      <protection/>
    </xf>
    <xf numFmtId="0" fontId="25" fillId="34" borderId="21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2" fontId="50" fillId="0" borderId="12" xfId="0" applyNumberFormat="1" applyFont="1" applyFill="1" applyBorder="1" applyAlignment="1" applyProtection="1">
      <alignment horizontal="right"/>
      <protection/>
    </xf>
    <xf numFmtId="179" fontId="21" fillId="0" borderId="0" xfId="0" applyNumberFormat="1" applyFont="1" applyFill="1" applyBorder="1" applyAlignment="1">
      <alignment/>
    </xf>
    <xf numFmtId="194" fontId="21" fillId="0" borderId="0" xfId="0" applyNumberFormat="1" applyFont="1" applyFill="1" applyBorder="1" applyAlignment="1">
      <alignment/>
    </xf>
    <xf numFmtId="0" fontId="33" fillId="36" borderId="32" xfId="61" applyFont="1" applyFill="1" applyBorder="1" applyAlignment="1">
      <alignment horizontal="center"/>
      <protection/>
    </xf>
    <xf numFmtId="0" fontId="33" fillId="0" borderId="33" xfId="61" applyFont="1" applyFill="1" applyBorder="1" applyAlignment="1">
      <alignment wrapText="1"/>
      <protection/>
    </xf>
    <xf numFmtId="0" fontId="33" fillId="0" borderId="33" xfId="61" applyFont="1" applyFill="1" applyBorder="1" applyAlignment="1">
      <alignment horizontal="right" wrapText="1"/>
      <protection/>
    </xf>
    <xf numFmtId="0" fontId="79" fillId="37" borderId="0" xfId="0" applyFont="1" applyFill="1" applyAlignment="1">
      <alignment/>
    </xf>
    <xf numFmtId="194" fontId="9" fillId="35" borderId="13" xfId="43" applyNumberFormat="1" applyFont="1" applyFill="1" applyBorder="1" applyAlignment="1">
      <alignment vertical="center"/>
    </xf>
    <xf numFmtId="193" fontId="57" fillId="0" borderId="0" xfId="0" applyNumberFormat="1" applyFont="1" applyAlignment="1">
      <alignment/>
    </xf>
    <xf numFmtId="205" fontId="21" fillId="0" borderId="0" xfId="0" applyNumberFormat="1" applyFont="1" applyFill="1" applyBorder="1" applyAlignment="1">
      <alignment/>
    </xf>
    <xf numFmtId="207" fontId="21" fillId="0" borderId="0" xfId="0" applyNumberFormat="1" applyFont="1" applyFill="1" applyBorder="1" applyAlignment="1">
      <alignment/>
    </xf>
  </cellXfs>
  <cellStyles count="54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rmal_XN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zoomScalePageLayoutView="0" workbookViewId="0" topLeftCell="A10">
      <selection activeCell="A1" sqref="A1:IV16384"/>
    </sheetView>
  </sheetViews>
  <sheetFormatPr defaultColWidth="8.72265625" defaultRowHeight="20.25" customHeight="1"/>
  <cols>
    <col min="1" max="1" width="4.18359375" style="32" customWidth="1"/>
    <col min="2" max="2" width="60.8125" style="32" customWidth="1"/>
    <col min="3" max="3" width="11.453125" style="32" customWidth="1"/>
    <col min="4" max="4" width="11.0859375" style="32" customWidth="1"/>
    <col min="5" max="5" width="10.99609375" style="32" customWidth="1"/>
    <col min="6" max="6" width="8.90625" style="32" customWidth="1"/>
    <col min="7" max="7" width="10.0859375" style="32" bestFit="1" customWidth="1"/>
    <col min="8" max="16384" width="8.90625" style="32" customWidth="1"/>
  </cols>
  <sheetData>
    <row r="1" ht="15" customHeight="1">
      <c r="B1" s="33" t="s">
        <v>7</v>
      </c>
    </row>
    <row r="2" spans="2:6" ht="29.25" customHeight="1">
      <c r="B2" s="250" t="s">
        <v>141</v>
      </c>
      <c r="C2" s="250"/>
      <c r="D2" s="250"/>
      <c r="E2" s="250"/>
      <c r="F2" s="250"/>
    </row>
    <row r="3" ht="14.25" customHeight="1">
      <c r="E3" s="34" t="s">
        <v>137</v>
      </c>
    </row>
    <row r="4" spans="1:6" ht="31.5" customHeight="1">
      <c r="A4" s="243" t="s">
        <v>34</v>
      </c>
      <c r="B4" s="243" t="s">
        <v>35</v>
      </c>
      <c r="C4" s="243" t="s">
        <v>142</v>
      </c>
      <c r="D4" s="246" t="s">
        <v>143</v>
      </c>
      <c r="E4" s="247"/>
      <c r="F4" s="248" t="s">
        <v>144</v>
      </c>
    </row>
    <row r="5" spans="1:6" ht="31.5" customHeight="1">
      <c r="A5" s="244"/>
      <c r="B5" s="244"/>
      <c r="C5" s="245"/>
      <c r="D5" s="233" t="s">
        <v>51</v>
      </c>
      <c r="E5" s="233" t="s">
        <v>52</v>
      </c>
      <c r="F5" s="249"/>
    </row>
    <row r="6" spans="1:6" ht="18" customHeight="1">
      <c r="A6" s="234" t="s">
        <v>10</v>
      </c>
      <c r="B6" s="235" t="s">
        <v>11</v>
      </c>
      <c r="C6" s="235">
        <v>1</v>
      </c>
      <c r="D6" s="234">
        <v>2</v>
      </c>
      <c r="E6" s="234">
        <v>3</v>
      </c>
      <c r="F6" s="235">
        <v>4</v>
      </c>
    </row>
    <row r="7" spans="1:7" ht="15.75">
      <c r="A7" s="35"/>
      <c r="B7" s="236" t="s">
        <v>44</v>
      </c>
      <c r="C7" s="85">
        <v>110.384532307882</v>
      </c>
      <c r="D7" s="85">
        <v>102.334788663018</v>
      </c>
      <c r="E7" s="85">
        <v>108.650795215483</v>
      </c>
      <c r="F7" s="85">
        <v>108.256053696562</v>
      </c>
      <c r="G7" s="167"/>
    </row>
    <row r="8" spans="1:6" ht="15.75">
      <c r="A8" s="36" t="s">
        <v>36</v>
      </c>
      <c r="B8" s="84" t="s">
        <v>38</v>
      </c>
      <c r="D8" s="86"/>
      <c r="E8" s="86"/>
      <c r="F8" s="86"/>
    </row>
    <row r="9" spans="1:6" ht="15.75">
      <c r="A9" s="66">
        <v>1</v>
      </c>
      <c r="B9" s="237" t="s">
        <v>40</v>
      </c>
      <c r="C9" s="87">
        <v>108.353578532184</v>
      </c>
      <c r="D9" s="87">
        <v>91.7955727419876</v>
      </c>
      <c r="E9" s="87">
        <v>105.208644688327</v>
      </c>
      <c r="F9" s="87">
        <v>112.818760102943</v>
      </c>
    </row>
    <row r="10" spans="1:6" ht="15.75">
      <c r="A10" s="66">
        <v>2</v>
      </c>
      <c r="B10" s="237" t="s">
        <v>41</v>
      </c>
      <c r="C10" s="87">
        <v>110.493564864129</v>
      </c>
      <c r="D10" s="87">
        <v>102.552744847271</v>
      </c>
      <c r="E10" s="87">
        <v>108.834856639961</v>
      </c>
      <c r="F10" s="87">
        <v>108.275860935822</v>
      </c>
    </row>
    <row r="11" spans="1:6" ht="15.75">
      <c r="A11" s="66">
        <v>3</v>
      </c>
      <c r="B11" s="237" t="s">
        <v>42</v>
      </c>
      <c r="C11" s="87">
        <v>105.428962538719</v>
      </c>
      <c r="D11" s="87">
        <v>100.85641449897</v>
      </c>
      <c r="E11" s="87">
        <v>98.0747013796716</v>
      </c>
      <c r="F11" s="87">
        <v>98.9853337165503</v>
      </c>
    </row>
    <row r="12" spans="1:6" ht="15.75">
      <c r="A12" s="66">
        <v>4</v>
      </c>
      <c r="B12" s="237" t="s">
        <v>43</v>
      </c>
      <c r="C12" s="87">
        <v>104.161795651157</v>
      </c>
      <c r="D12" s="87">
        <v>105.948372615039</v>
      </c>
      <c r="E12" s="87">
        <v>110.344827586207</v>
      </c>
      <c r="F12" s="87">
        <v>102.803738317757</v>
      </c>
    </row>
    <row r="13" spans="1:6" ht="15.75">
      <c r="A13" s="36" t="s">
        <v>37</v>
      </c>
      <c r="B13" s="84" t="s">
        <v>39</v>
      </c>
      <c r="C13" s="86"/>
      <c r="D13" s="86"/>
      <c r="E13" s="86"/>
      <c r="F13" s="292">
        <v>108.26</v>
      </c>
    </row>
    <row r="14" spans="1:6" ht="15.75">
      <c r="A14" s="66">
        <v>1</v>
      </c>
      <c r="B14" s="116" t="s">
        <v>113</v>
      </c>
      <c r="C14" s="87">
        <v>108.353578532184</v>
      </c>
      <c r="D14" s="87">
        <v>91.7955727419876</v>
      </c>
      <c r="E14" s="87">
        <v>105.208644688327</v>
      </c>
      <c r="F14" s="87">
        <v>112.818760102943</v>
      </c>
    </row>
    <row r="15" spans="1:6" ht="15.75">
      <c r="A15" s="66">
        <f>A14+1</f>
        <v>2</v>
      </c>
      <c r="B15" s="116" t="s">
        <v>114</v>
      </c>
      <c r="C15" s="87">
        <v>110.436398127239</v>
      </c>
      <c r="D15" s="87">
        <v>102.585313047204</v>
      </c>
      <c r="E15" s="87">
        <v>110.1416387898</v>
      </c>
      <c r="F15" s="87">
        <v>107.694051025089</v>
      </c>
    </row>
    <row r="16" spans="1:6" ht="15.75">
      <c r="A16" s="66">
        <f aca="true" t="shared" si="0" ref="A16:A31">A15+1</f>
        <v>3</v>
      </c>
      <c r="B16" s="116" t="s">
        <v>115</v>
      </c>
      <c r="C16" s="180">
        <v>102.34640400374</v>
      </c>
      <c r="D16" s="180">
        <v>104.195433714009</v>
      </c>
      <c r="E16" s="180">
        <v>113.931669856783</v>
      </c>
      <c r="F16" s="180">
        <v>108.888541814034</v>
      </c>
    </row>
    <row r="17" spans="1:6" ht="15.75">
      <c r="A17" s="66">
        <f t="shared" si="0"/>
        <v>4</v>
      </c>
      <c r="B17" s="116" t="s">
        <v>116</v>
      </c>
      <c r="C17" s="180">
        <v>103.705170463673</v>
      </c>
      <c r="D17" s="180">
        <v>101.578337327667</v>
      </c>
      <c r="E17" s="180">
        <v>108.245732992329</v>
      </c>
      <c r="F17" s="180">
        <v>102.844761884994</v>
      </c>
    </row>
    <row r="18" spans="1:6" ht="15.75">
      <c r="A18" s="66">
        <f t="shared" si="0"/>
        <v>5</v>
      </c>
      <c r="B18" s="116" t="s">
        <v>117</v>
      </c>
      <c r="C18" s="180">
        <v>101.234880397476</v>
      </c>
      <c r="D18" s="180">
        <v>105.65982158838</v>
      </c>
      <c r="E18" s="180">
        <v>103.097596887863</v>
      </c>
      <c r="F18" s="180">
        <v>108.793463795053</v>
      </c>
    </row>
    <row r="19" spans="1:6" ht="15.75">
      <c r="A19" s="66">
        <f t="shared" si="0"/>
        <v>6</v>
      </c>
      <c r="B19" s="116" t="s">
        <v>118</v>
      </c>
      <c r="C19" s="180">
        <v>110.893348887911</v>
      </c>
      <c r="D19" s="180">
        <v>104.535588792587</v>
      </c>
      <c r="E19" s="180">
        <v>111.50700903869</v>
      </c>
      <c r="F19" s="180">
        <v>111.015201601228</v>
      </c>
    </row>
    <row r="20" spans="1:6" ht="15.75">
      <c r="A20" s="66">
        <f t="shared" si="0"/>
        <v>7</v>
      </c>
      <c r="B20" s="116" t="s">
        <v>119</v>
      </c>
      <c r="C20" s="180">
        <v>110.765604086265</v>
      </c>
      <c r="D20" s="180">
        <v>102.981543073105</v>
      </c>
      <c r="E20" s="180">
        <v>117.501029552474</v>
      </c>
      <c r="F20" s="180">
        <v>108.873884871439</v>
      </c>
    </row>
    <row r="21" spans="1:6" ht="15.75">
      <c r="A21" s="66">
        <f t="shared" si="0"/>
        <v>8</v>
      </c>
      <c r="B21" s="116" t="s">
        <v>120</v>
      </c>
      <c r="C21" s="180">
        <v>127.82916848528</v>
      </c>
      <c r="D21" s="180">
        <v>99.105945581235</v>
      </c>
      <c r="E21" s="180">
        <v>116.698005484497</v>
      </c>
      <c r="F21" s="180">
        <v>110.582049515691</v>
      </c>
    </row>
    <row r="22" spans="1:6" ht="15.75">
      <c r="A22" s="66">
        <f t="shared" si="0"/>
        <v>9</v>
      </c>
      <c r="B22" s="116" t="s">
        <v>121</v>
      </c>
      <c r="C22" s="180">
        <v>130.321054247091</v>
      </c>
      <c r="D22" s="180">
        <v>93.3597871241265</v>
      </c>
      <c r="E22" s="180">
        <v>113.734641518658</v>
      </c>
      <c r="F22" s="180">
        <v>112.344352360466</v>
      </c>
    </row>
    <row r="23" spans="1:6" ht="15.75">
      <c r="A23" s="66">
        <f t="shared" si="0"/>
        <v>10</v>
      </c>
      <c r="B23" s="116" t="s">
        <v>122</v>
      </c>
      <c r="C23" s="180">
        <v>103.192666741301</v>
      </c>
      <c r="D23" s="180">
        <v>105.691673532038</v>
      </c>
      <c r="E23" s="180">
        <v>105.884155546706</v>
      </c>
      <c r="F23" s="180">
        <v>113.068245335762</v>
      </c>
    </row>
    <row r="24" spans="1:6" ht="15.75">
      <c r="A24" s="66">
        <f t="shared" si="0"/>
        <v>11</v>
      </c>
      <c r="B24" s="116" t="s">
        <v>123</v>
      </c>
      <c r="C24" s="180">
        <v>99.2405034590849</v>
      </c>
      <c r="D24" s="180">
        <v>108.955825083255</v>
      </c>
      <c r="E24" s="180">
        <v>104.063102840467</v>
      </c>
      <c r="F24" s="180">
        <v>102.604751130486</v>
      </c>
    </row>
    <row r="25" spans="1:6" ht="15.75">
      <c r="A25" s="66">
        <f t="shared" si="0"/>
        <v>12</v>
      </c>
      <c r="B25" s="116" t="s">
        <v>124</v>
      </c>
      <c r="C25" s="180">
        <v>100.795223986443</v>
      </c>
      <c r="D25" s="180">
        <v>104.428002008001</v>
      </c>
      <c r="E25" s="180">
        <v>102.581497095893</v>
      </c>
      <c r="F25" s="180">
        <v>108.183694765128</v>
      </c>
    </row>
    <row r="26" spans="1:7" ht="15.75">
      <c r="A26" s="66">
        <f t="shared" si="0"/>
        <v>13</v>
      </c>
      <c r="B26" s="116" t="s">
        <v>125</v>
      </c>
      <c r="C26" s="180">
        <v>135.00869208078</v>
      </c>
      <c r="D26" s="180">
        <v>93.4158461190164</v>
      </c>
      <c r="E26" s="180">
        <v>98.2101041177178</v>
      </c>
      <c r="F26" s="180">
        <v>104.10018928843</v>
      </c>
      <c r="G26" s="167"/>
    </row>
    <row r="27" spans="1:6" ht="15.75">
      <c r="A27" s="66">
        <f t="shared" si="0"/>
        <v>14</v>
      </c>
      <c r="B27" s="116" t="s">
        <v>126</v>
      </c>
      <c r="C27" s="180">
        <v>108.718277286498</v>
      </c>
      <c r="D27" s="180">
        <v>94.168356422109</v>
      </c>
      <c r="E27" s="180">
        <v>114.357758125772</v>
      </c>
      <c r="F27" s="180">
        <v>116.59422610054</v>
      </c>
    </row>
    <row r="28" spans="1:7" ht="15.75">
      <c r="A28" s="66">
        <f t="shared" si="0"/>
        <v>15</v>
      </c>
      <c r="B28" s="116" t="s">
        <v>127</v>
      </c>
      <c r="C28" s="87">
        <v>97.9915062555368</v>
      </c>
      <c r="D28" s="87">
        <v>103.537557403812</v>
      </c>
      <c r="E28" s="87">
        <v>100.039953995069</v>
      </c>
      <c r="F28" s="87">
        <v>98.6926697580336</v>
      </c>
      <c r="G28" s="167"/>
    </row>
    <row r="29" spans="1:6" ht="15.75">
      <c r="A29" s="66">
        <f t="shared" si="0"/>
        <v>16</v>
      </c>
      <c r="B29" s="116" t="s">
        <v>130</v>
      </c>
      <c r="C29" s="87">
        <v>110.508628086567</v>
      </c>
      <c r="D29" s="87">
        <v>102.137388116036</v>
      </c>
      <c r="E29" s="87">
        <v>104.686532849943</v>
      </c>
      <c r="F29" s="87">
        <v>104.229907062644</v>
      </c>
    </row>
    <row r="30" spans="1:7" ht="15.75">
      <c r="A30" s="66">
        <f t="shared" si="0"/>
        <v>17</v>
      </c>
      <c r="B30" s="116" t="s">
        <v>128</v>
      </c>
      <c r="C30" s="87">
        <v>105.428962538719</v>
      </c>
      <c r="D30" s="87">
        <v>100.85641449897</v>
      </c>
      <c r="E30" s="87">
        <v>98.0747013796716</v>
      </c>
      <c r="F30" s="87">
        <v>98.9853337165503</v>
      </c>
      <c r="G30" s="167"/>
    </row>
    <row r="31" spans="1:7" ht="15.75">
      <c r="A31" s="67">
        <f t="shared" si="0"/>
        <v>18</v>
      </c>
      <c r="B31" s="117" t="s">
        <v>129</v>
      </c>
      <c r="C31" s="88">
        <v>104.161795651157</v>
      </c>
      <c r="D31" s="88">
        <v>105.948372615039</v>
      </c>
      <c r="E31" s="88">
        <v>110.344827586207</v>
      </c>
      <c r="F31" s="88">
        <v>102.803738317757</v>
      </c>
      <c r="G31" s="167"/>
    </row>
    <row r="32" ht="20.25" customHeight="1">
      <c r="B32" s="76" t="s">
        <v>131</v>
      </c>
    </row>
  </sheetData>
  <sheetProtection/>
  <mergeCells count="6">
    <mergeCell ref="A4:A5"/>
    <mergeCell ref="B4:B5"/>
    <mergeCell ref="C4:C5"/>
    <mergeCell ref="D4:E4"/>
    <mergeCell ref="F4:F5"/>
    <mergeCell ref="B2:F2"/>
  </mergeCells>
  <printOptions/>
  <pageMargins left="0.9448818897637796" right="0.15748031496062992" top="0.7086614173228347" bottom="0.3937007874015748" header="0.15748031496062992" footer="0.15748031496062992"/>
  <pageSetup firstPageNumber="1" useFirstPageNumber="1"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zoomScalePageLayoutView="0" workbookViewId="0" topLeftCell="A1">
      <selection activeCell="F31" sqref="F31"/>
    </sheetView>
  </sheetViews>
  <sheetFormatPr defaultColWidth="8.72265625" defaultRowHeight="20.25" customHeight="1"/>
  <cols>
    <col min="1" max="1" width="4.18359375" style="32" customWidth="1"/>
    <col min="2" max="2" width="60.8125" style="32" customWidth="1"/>
    <col min="3" max="3" width="11.453125" style="32" customWidth="1"/>
    <col min="4" max="4" width="11.0859375" style="32" customWidth="1"/>
    <col min="5" max="5" width="10.99609375" style="32" customWidth="1"/>
    <col min="6" max="6" width="8.90625" style="32" customWidth="1"/>
    <col min="7" max="7" width="10.0859375" style="32" bestFit="1" customWidth="1"/>
    <col min="8" max="16384" width="8.90625" style="32" customWidth="1"/>
  </cols>
  <sheetData>
    <row r="1" ht="15" customHeight="1">
      <c r="B1" s="33" t="s">
        <v>7</v>
      </c>
    </row>
    <row r="2" spans="2:6" ht="29.25" customHeight="1">
      <c r="B2" s="250" t="s">
        <v>141</v>
      </c>
      <c r="C2" s="250"/>
      <c r="D2" s="250"/>
      <c r="E2" s="250"/>
      <c r="F2" s="250"/>
    </row>
    <row r="3" ht="14.25" customHeight="1">
      <c r="E3" s="34" t="s">
        <v>137</v>
      </c>
    </row>
    <row r="4" spans="1:6" ht="31.5" customHeight="1" hidden="1">
      <c r="A4" s="243" t="s">
        <v>34</v>
      </c>
      <c r="B4" s="243" t="s">
        <v>35</v>
      </c>
      <c r="C4" s="243" t="s">
        <v>142</v>
      </c>
      <c r="D4" s="246" t="s">
        <v>143</v>
      </c>
      <c r="E4" s="247"/>
      <c r="F4" s="248" t="s">
        <v>144</v>
      </c>
    </row>
    <row r="5" spans="1:6" ht="31.5" customHeight="1" hidden="1">
      <c r="A5" s="244"/>
      <c r="B5" s="244"/>
      <c r="C5" s="245"/>
      <c r="D5" s="233" t="s">
        <v>51</v>
      </c>
      <c r="E5" s="233" t="s">
        <v>52</v>
      </c>
      <c r="F5" s="249"/>
    </row>
    <row r="6" spans="1:6" ht="18" customHeight="1" hidden="1">
      <c r="A6" s="234" t="s">
        <v>10</v>
      </c>
      <c r="B6" s="235" t="s">
        <v>11</v>
      </c>
      <c r="C6" s="235">
        <v>1</v>
      </c>
      <c r="D6" s="234">
        <v>2</v>
      </c>
      <c r="E6" s="234">
        <v>3</v>
      </c>
      <c r="F6" s="235">
        <v>4</v>
      </c>
    </row>
    <row r="7" spans="1:7" ht="15.75" hidden="1">
      <c r="A7" s="35"/>
      <c r="B7" s="236" t="s">
        <v>44</v>
      </c>
      <c r="C7" s="85">
        <v>110.384532307882</v>
      </c>
      <c r="D7" s="85">
        <v>102.334788663018</v>
      </c>
      <c r="E7" s="85">
        <v>108.650795215483</v>
      </c>
      <c r="F7" s="85">
        <v>108.256053696562</v>
      </c>
      <c r="G7" s="167"/>
    </row>
    <row r="8" spans="1:6" ht="15.75" hidden="1">
      <c r="A8" s="36" t="s">
        <v>36</v>
      </c>
      <c r="B8" s="84" t="s">
        <v>38</v>
      </c>
      <c r="D8" s="86"/>
      <c r="E8" s="86"/>
      <c r="F8" s="86"/>
    </row>
    <row r="9" spans="1:6" ht="15.75" hidden="1">
      <c r="A9" s="66">
        <v>1</v>
      </c>
      <c r="B9" s="237" t="s">
        <v>40</v>
      </c>
      <c r="C9" s="87">
        <v>108.353578532184</v>
      </c>
      <c r="D9" s="87">
        <v>91.7955727419876</v>
      </c>
      <c r="E9" s="87">
        <v>105.208644688327</v>
      </c>
      <c r="F9" s="87">
        <v>112.818760102943</v>
      </c>
    </row>
    <row r="10" spans="1:6" ht="15.75" hidden="1">
      <c r="A10" s="66">
        <v>2</v>
      </c>
      <c r="B10" s="237" t="s">
        <v>41</v>
      </c>
      <c r="C10" s="87">
        <v>110.493564864129</v>
      </c>
      <c r="D10" s="87">
        <v>102.552744847271</v>
      </c>
      <c r="E10" s="87">
        <v>108.834856639961</v>
      </c>
      <c r="F10" s="87">
        <v>108.275860935822</v>
      </c>
    </row>
    <row r="11" spans="1:6" ht="15.75" hidden="1">
      <c r="A11" s="66">
        <v>3</v>
      </c>
      <c r="B11" s="237" t="s">
        <v>42</v>
      </c>
      <c r="C11" s="87">
        <v>105.428962538719</v>
      </c>
      <c r="D11" s="87">
        <v>100.85641449897</v>
      </c>
      <c r="E11" s="87">
        <v>98.0747013796716</v>
      </c>
      <c r="F11" s="87">
        <v>98.9853337165503</v>
      </c>
    </row>
    <row r="12" spans="1:6" ht="15.75" hidden="1">
      <c r="A12" s="66">
        <v>4</v>
      </c>
      <c r="B12" s="237" t="s">
        <v>43</v>
      </c>
      <c r="C12" s="87">
        <v>104.161795651157</v>
      </c>
      <c r="D12" s="87">
        <v>105.948372615039</v>
      </c>
      <c r="E12" s="87">
        <v>110.344827586207</v>
      </c>
      <c r="F12" s="87">
        <v>102.803738317757</v>
      </c>
    </row>
    <row r="13" spans="1:6" ht="15.75">
      <c r="A13" s="66">
        <f>A12+1</f>
        <v>5</v>
      </c>
      <c r="B13" s="116" t="s">
        <v>126</v>
      </c>
      <c r="C13" s="180">
        <v>108.718277286498</v>
      </c>
      <c r="D13" s="180">
        <v>94.168356422109</v>
      </c>
      <c r="E13" s="180">
        <v>114.357758125772</v>
      </c>
      <c r="F13" s="180">
        <v>116.59422610054</v>
      </c>
    </row>
    <row r="14" spans="1:6" ht="15.75">
      <c r="A14" s="66">
        <f>A13+1</f>
        <v>6</v>
      </c>
      <c r="B14" s="116" t="s">
        <v>122</v>
      </c>
      <c r="C14" s="180">
        <v>103.192666741301</v>
      </c>
      <c r="D14" s="180">
        <v>105.691673532038</v>
      </c>
      <c r="E14" s="180">
        <v>105.884155546706</v>
      </c>
      <c r="F14" s="180">
        <v>113.068245335762</v>
      </c>
    </row>
    <row r="15" spans="1:6" ht="15.75">
      <c r="A15" s="66">
        <v>1</v>
      </c>
      <c r="B15" s="116" t="s">
        <v>113</v>
      </c>
      <c r="C15" s="87">
        <v>108.353578532184</v>
      </c>
      <c r="D15" s="87">
        <v>91.7955727419876</v>
      </c>
      <c r="E15" s="87">
        <v>105.208644688327</v>
      </c>
      <c r="F15" s="87">
        <v>112.818760102943</v>
      </c>
    </row>
    <row r="16" spans="1:6" ht="15.75">
      <c r="A16" s="66">
        <f aca="true" t="shared" si="0" ref="A16:A21">A15+1</f>
        <v>2</v>
      </c>
      <c r="B16" s="116" t="s">
        <v>121</v>
      </c>
      <c r="C16" s="180">
        <v>130.321054247091</v>
      </c>
      <c r="D16" s="180">
        <v>93.3597871241265</v>
      </c>
      <c r="E16" s="180">
        <v>113.734641518658</v>
      </c>
      <c r="F16" s="180">
        <v>112.344352360466</v>
      </c>
    </row>
    <row r="17" spans="1:6" ht="15.75">
      <c r="A17" s="66">
        <f t="shared" si="0"/>
        <v>3</v>
      </c>
      <c r="B17" s="116" t="s">
        <v>118</v>
      </c>
      <c r="C17" s="180">
        <v>110.893348887911</v>
      </c>
      <c r="D17" s="180">
        <v>104.535588792587</v>
      </c>
      <c r="E17" s="180">
        <v>111.50700903869</v>
      </c>
      <c r="F17" s="180">
        <v>111.015201601228</v>
      </c>
    </row>
    <row r="18" spans="1:6" ht="15.75">
      <c r="A18" s="66">
        <f t="shared" si="0"/>
        <v>4</v>
      </c>
      <c r="B18" s="116" t="s">
        <v>120</v>
      </c>
      <c r="C18" s="180">
        <v>127.82916848528</v>
      </c>
      <c r="D18" s="180">
        <v>99.105945581235</v>
      </c>
      <c r="E18" s="180">
        <v>116.698005484497</v>
      </c>
      <c r="F18" s="180">
        <v>110.582049515691</v>
      </c>
    </row>
    <row r="19" spans="1:6" ht="15.75">
      <c r="A19" s="66">
        <f t="shared" si="0"/>
        <v>5</v>
      </c>
      <c r="B19" s="116" t="s">
        <v>115</v>
      </c>
      <c r="C19" s="180">
        <v>102.34640400374</v>
      </c>
      <c r="D19" s="180">
        <v>104.195433714009</v>
      </c>
      <c r="E19" s="180">
        <v>113.931669856783</v>
      </c>
      <c r="F19" s="180">
        <v>108.888541814034</v>
      </c>
    </row>
    <row r="20" spans="1:6" ht="15.75">
      <c r="A20" s="66">
        <f t="shared" si="0"/>
        <v>6</v>
      </c>
      <c r="B20" s="116" t="s">
        <v>119</v>
      </c>
      <c r="C20" s="180">
        <v>110.765604086265</v>
      </c>
      <c r="D20" s="180">
        <v>102.981543073105</v>
      </c>
      <c r="E20" s="180">
        <v>117.501029552474</v>
      </c>
      <c r="F20" s="180">
        <v>108.873884871439</v>
      </c>
    </row>
    <row r="21" spans="1:6" ht="15.75">
      <c r="A21" s="66">
        <f t="shared" si="0"/>
        <v>7</v>
      </c>
      <c r="B21" s="116" t="s">
        <v>117</v>
      </c>
      <c r="C21" s="180">
        <v>101.234880397476</v>
      </c>
      <c r="D21" s="180">
        <v>105.65982158838</v>
      </c>
      <c r="E21" s="180">
        <v>103.097596887863</v>
      </c>
      <c r="F21" s="180">
        <v>108.793463795053</v>
      </c>
    </row>
    <row r="22" spans="1:6" ht="15.75">
      <c r="A22" s="36" t="s">
        <v>37</v>
      </c>
      <c r="B22" s="84" t="s">
        <v>39</v>
      </c>
      <c r="C22" s="86"/>
      <c r="D22" s="86"/>
      <c r="E22" s="86"/>
      <c r="F22" s="292">
        <v>108.26</v>
      </c>
    </row>
    <row r="23" spans="1:6" ht="15.75">
      <c r="A23" s="66" t="e">
        <f aca="true" t="shared" si="1" ref="A23:A31">A22+1</f>
        <v>#VALUE!</v>
      </c>
      <c r="B23" s="116" t="s">
        <v>124</v>
      </c>
      <c r="C23" s="180">
        <v>100.795223986443</v>
      </c>
      <c r="D23" s="180">
        <v>104.428002008001</v>
      </c>
      <c r="E23" s="180">
        <v>102.581497095893</v>
      </c>
      <c r="F23" s="180">
        <v>108.183694765128</v>
      </c>
    </row>
    <row r="24" spans="1:6" ht="15.75">
      <c r="A24" s="66" t="e">
        <f t="shared" si="1"/>
        <v>#VALUE!</v>
      </c>
      <c r="B24" s="116" t="s">
        <v>114</v>
      </c>
      <c r="C24" s="87">
        <v>110.436398127239</v>
      </c>
      <c r="D24" s="87">
        <v>102.585313047204</v>
      </c>
      <c r="E24" s="87">
        <v>110.1416387898</v>
      </c>
      <c r="F24" s="87">
        <v>107.694051025089</v>
      </c>
    </row>
    <row r="25" spans="1:6" ht="15.75">
      <c r="A25" s="66" t="e">
        <f t="shared" si="1"/>
        <v>#VALUE!</v>
      </c>
      <c r="B25" s="116" t="s">
        <v>130</v>
      </c>
      <c r="C25" s="87">
        <v>110.508628086567</v>
      </c>
      <c r="D25" s="87">
        <v>102.137388116036</v>
      </c>
      <c r="E25" s="87">
        <v>104.686532849943</v>
      </c>
      <c r="F25" s="87">
        <v>104.229907062644</v>
      </c>
    </row>
    <row r="26" spans="1:7" ht="15.75">
      <c r="A26" s="66" t="e">
        <f t="shared" si="1"/>
        <v>#VALUE!</v>
      </c>
      <c r="B26" s="116" t="s">
        <v>125</v>
      </c>
      <c r="C26" s="180">
        <v>135.00869208078</v>
      </c>
      <c r="D26" s="180">
        <v>93.4158461190164</v>
      </c>
      <c r="E26" s="180">
        <v>98.2101041177178</v>
      </c>
      <c r="F26" s="180">
        <v>104.10018928843</v>
      </c>
      <c r="G26" s="167"/>
    </row>
    <row r="27" spans="1:6" ht="15.75">
      <c r="A27" s="66" t="e">
        <f t="shared" si="1"/>
        <v>#VALUE!</v>
      </c>
      <c r="B27" s="116" t="s">
        <v>116</v>
      </c>
      <c r="C27" s="180">
        <v>103.705170463673</v>
      </c>
      <c r="D27" s="180">
        <v>101.578337327667</v>
      </c>
      <c r="E27" s="180">
        <v>108.245732992329</v>
      </c>
      <c r="F27" s="180">
        <v>102.844761884994</v>
      </c>
    </row>
    <row r="28" spans="1:7" ht="15.75">
      <c r="A28" s="66" t="e">
        <f t="shared" si="1"/>
        <v>#VALUE!</v>
      </c>
      <c r="B28" s="116" t="s">
        <v>129</v>
      </c>
      <c r="C28" s="87">
        <v>104.161795651157</v>
      </c>
      <c r="D28" s="87">
        <v>105.948372615039</v>
      </c>
      <c r="E28" s="87">
        <v>110.344827586207</v>
      </c>
      <c r="F28" s="87">
        <v>102.803738317757</v>
      </c>
      <c r="G28" s="167"/>
    </row>
    <row r="29" spans="1:6" ht="15.75">
      <c r="A29" s="66" t="e">
        <f t="shared" si="1"/>
        <v>#VALUE!</v>
      </c>
      <c r="B29" s="116" t="s">
        <v>123</v>
      </c>
      <c r="C29" s="180">
        <v>99.2405034590849</v>
      </c>
      <c r="D29" s="180">
        <v>108.955825083255</v>
      </c>
      <c r="E29" s="180">
        <v>104.063102840467</v>
      </c>
      <c r="F29" s="180">
        <v>102.604751130486</v>
      </c>
    </row>
    <row r="30" spans="1:7" ht="15.75">
      <c r="A30" s="66" t="e">
        <f t="shared" si="1"/>
        <v>#VALUE!</v>
      </c>
      <c r="B30" s="116" t="s">
        <v>128</v>
      </c>
      <c r="C30" s="87">
        <v>105.428962538719</v>
      </c>
      <c r="D30" s="87">
        <v>100.85641449897</v>
      </c>
      <c r="E30" s="87">
        <v>98.0747013796716</v>
      </c>
      <c r="F30" s="87">
        <v>98.9853337165503</v>
      </c>
      <c r="G30" s="167"/>
    </row>
    <row r="31" spans="1:7" ht="15.75">
      <c r="A31" s="67" t="e">
        <f t="shared" si="1"/>
        <v>#VALUE!</v>
      </c>
      <c r="B31" s="117" t="s">
        <v>127</v>
      </c>
      <c r="C31" s="88">
        <v>97.9915062555368</v>
      </c>
      <c r="D31" s="88">
        <v>103.537557403812</v>
      </c>
      <c r="E31" s="88">
        <v>100.039953995069</v>
      </c>
      <c r="F31" s="88">
        <v>98.6926697580336</v>
      </c>
      <c r="G31" s="167"/>
    </row>
    <row r="32" ht="20.25" customHeight="1">
      <c r="B32" s="76" t="s">
        <v>131</v>
      </c>
    </row>
  </sheetData>
  <sheetProtection/>
  <mergeCells count="6">
    <mergeCell ref="B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zoomScalePageLayoutView="0" workbookViewId="0" topLeftCell="A10">
      <selection activeCell="H13" sqref="H13"/>
    </sheetView>
  </sheetViews>
  <sheetFormatPr defaultColWidth="8.72265625" defaultRowHeight="20.25" customHeight="1"/>
  <cols>
    <col min="1" max="1" width="3.99609375" style="32" bestFit="1" customWidth="1"/>
    <col min="2" max="2" width="64.99609375" style="32" customWidth="1"/>
    <col min="3" max="3" width="13.99609375" style="32" customWidth="1"/>
    <col min="4" max="4" width="13.90625" style="32" customWidth="1"/>
    <col min="5" max="5" width="10.99609375" style="32" customWidth="1"/>
    <col min="6" max="6" width="10.0859375" style="32" bestFit="1" customWidth="1"/>
    <col min="7" max="16384" width="8.90625" style="32" customWidth="1"/>
  </cols>
  <sheetData>
    <row r="1" ht="15" customHeight="1">
      <c r="B1" s="33" t="s">
        <v>7</v>
      </c>
    </row>
    <row r="2" spans="2:6" ht="29.25" customHeight="1">
      <c r="B2" s="250" t="s">
        <v>145</v>
      </c>
      <c r="C2" s="250"/>
      <c r="D2" s="250"/>
      <c r="E2" s="250"/>
      <c r="F2" s="250"/>
    </row>
    <row r="3" spans="4:5" ht="14.25" customHeight="1">
      <c r="D3" s="252" t="s">
        <v>132</v>
      </c>
      <c r="E3" s="252"/>
    </row>
    <row r="4" spans="1:5" ht="15.75" customHeight="1">
      <c r="A4" s="253" t="s">
        <v>34</v>
      </c>
      <c r="B4" s="253" t="s">
        <v>35</v>
      </c>
      <c r="C4" s="251" t="s">
        <v>146</v>
      </c>
      <c r="D4" s="251" t="s">
        <v>147</v>
      </c>
      <c r="E4" s="251" t="s">
        <v>148</v>
      </c>
    </row>
    <row r="5" spans="1:5" ht="51" customHeight="1">
      <c r="A5" s="254"/>
      <c r="B5" s="254"/>
      <c r="C5" s="251"/>
      <c r="D5" s="251"/>
      <c r="E5" s="251"/>
    </row>
    <row r="6" spans="1:5" ht="15.75">
      <c r="A6" s="38" t="s">
        <v>10</v>
      </c>
      <c r="B6" s="38" t="s">
        <v>11</v>
      </c>
      <c r="C6" s="38">
        <v>1</v>
      </c>
      <c r="D6" s="38">
        <v>2</v>
      </c>
      <c r="E6" s="38">
        <v>3</v>
      </c>
    </row>
    <row r="7" spans="1:6" ht="24" customHeight="1">
      <c r="A7" s="40" t="s">
        <v>36</v>
      </c>
      <c r="B7" s="41" t="s">
        <v>45</v>
      </c>
      <c r="C7" s="74">
        <v>276693934</v>
      </c>
      <c r="D7" s="74">
        <v>252673979.22064978</v>
      </c>
      <c r="E7" s="118">
        <v>109.5063032819753</v>
      </c>
      <c r="F7" s="174"/>
    </row>
    <row r="8" spans="1:6" ht="24" customHeight="1">
      <c r="A8" s="175">
        <v>1</v>
      </c>
      <c r="B8" s="177" t="s">
        <v>46</v>
      </c>
      <c r="C8" s="72">
        <v>1466174</v>
      </c>
      <c r="D8" s="72">
        <v>1323971.1615762988</v>
      </c>
      <c r="E8" s="119">
        <v>110.74062959607043</v>
      </c>
      <c r="F8" s="174"/>
    </row>
    <row r="9" spans="1:6" ht="24" customHeight="1">
      <c r="A9" s="175">
        <v>2</v>
      </c>
      <c r="B9" s="177" t="s">
        <v>47</v>
      </c>
      <c r="C9" s="72">
        <v>268899479</v>
      </c>
      <c r="D9" s="72">
        <v>245016953.6287328</v>
      </c>
      <c r="E9" s="119">
        <v>109.7472950412467</v>
      </c>
      <c r="F9" s="174"/>
    </row>
    <row r="10" spans="1:6" ht="24" customHeight="1">
      <c r="A10" s="175">
        <v>3</v>
      </c>
      <c r="B10" s="177" t="s">
        <v>48</v>
      </c>
      <c r="C10" s="72">
        <v>5924199</v>
      </c>
      <c r="D10" s="72">
        <v>5939307.566829419</v>
      </c>
      <c r="E10" s="119">
        <v>99.74561736937486</v>
      </c>
      <c r="F10" s="174"/>
    </row>
    <row r="11" spans="1:6" ht="24" customHeight="1">
      <c r="A11" s="175">
        <v>4</v>
      </c>
      <c r="B11" s="178" t="s">
        <v>49</v>
      </c>
      <c r="C11" s="72">
        <v>404082</v>
      </c>
      <c r="D11" s="72">
        <v>393746.8635112715</v>
      </c>
      <c r="E11" s="119">
        <v>102.62481747703691</v>
      </c>
      <c r="F11" s="174"/>
    </row>
    <row r="12" spans="1:6" ht="24" customHeight="1">
      <c r="A12" s="36" t="s">
        <v>37</v>
      </c>
      <c r="B12" s="42" t="s">
        <v>50</v>
      </c>
      <c r="C12" s="75">
        <v>383215122</v>
      </c>
      <c r="D12" s="75">
        <v>344893584</v>
      </c>
      <c r="E12" s="120">
        <v>111.11111942285363</v>
      </c>
      <c r="F12" s="174"/>
    </row>
    <row r="13" spans="1:6" ht="24" customHeight="1">
      <c r="A13" s="175">
        <v>1</v>
      </c>
      <c r="B13" s="178" t="s">
        <v>46</v>
      </c>
      <c r="C13" s="72">
        <v>1796897</v>
      </c>
      <c r="D13" s="72">
        <v>1597736</v>
      </c>
      <c r="E13" s="119">
        <v>112.4652007590741</v>
      </c>
      <c r="F13" s="174"/>
    </row>
    <row r="14" spans="1:6" ht="24" customHeight="1">
      <c r="A14" s="175">
        <f>A13+1</f>
        <v>2</v>
      </c>
      <c r="B14" s="178" t="s">
        <v>47</v>
      </c>
      <c r="C14" s="72">
        <v>373385508</v>
      </c>
      <c r="D14" s="72">
        <v>335277515</v>
      </c>
      <c r="E14" s="121">
        <v>111.3661045835418</v>
      </c>
      <c r="F14" s="174"/>
    </row>
    <row r="15" spans="1:6" ht="24" customHeight="1">
      <c r="A15" s="175">
        <f>A14+1</f>
        <v>3</v>
      </c>
      <c r="B15" s="178" t="s">
        <v>48</v>
      </c>
      <c r="C15" s="72">
        <v>7388319</v>
      </c>
      <c r="D15" s="72">
        <v>7395874</v>
      </c>
      <c r="E15" s="121">
        <v>99.8978484490136</v>
      </c>
      <c r="F15" s="174"/>
    </row>
    <row r="16" spans="1:6" ht="24" customHeight="1">
      <c r="A16" s="176">
        <v>4</v>
      </c>
      <c r="B16" s="179" t="s">
        <v>49</v>
      </c>
      <c r="C16" s="73">
        <v>644398</v>
      </c>
      <c r="D16" s="73">
        <v>622459</v>
      </c>
      <c r="E16" s="122">
        <v>103.5245694897174</v>
      </c>
      <c r="F16" s="174"/>
    </row>
    <row r="17" spans="2:6" ht="20.25" customHeight="1">
      <c r="B17" s="77" t="s">
        <v>134</v>
      </c>
      <c r="F17" s="174"/>
    </row>
    <row r="18" ht="20.25" customHeight="1">
      <c r="B18" s="77"/>
    </row>
  </sheetData>
  <sheetProtection/>
  <mergeCells count="7">
    <mergeCell ref="B2:F2"/>
    <mergeCell ref="C4:C5"/>
    <mergeCell ref="D4:D5"/>
    <mergeCell ref="E4:E5"/>
    <mergeCell ref="D3:E3"/>
    <mergeCell ref="A4:A5"/>
    <mergeCell ref="B4:B5"/>
  </mergeCells>
  <printOptions/>
  <pageMargins left="0.7480314960629921" right="0.1968503937007874" top="0.984251968503937" bottom="0.5905511811023623" header="0.2755905511811024" footer="0.2755905511811024"/>
  <pageSetup firstPageNumber="2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28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N11" sqref="N11"/>
    </sheetView>
  </sheetViews>
  <sheetFormatPr defaultColWidth="8.72265625" defaultRowHeight="16.5"/>
  <cols>
    <col min="1" max="1" width="32.18359375" style="0" customWidth="1"/>
    <col min="2" max="2" width="7.54296875" style="0" customWidth="1"/>
    <col min="3" max="3" width="7.8125" style="0" customWidth="1"/>
    <col min="4" max="4" width="10.0859375" style="43" customWidth="1"/>
    <col min="5" max="8" width="10.0859375" style="0" customWidth="1"/>
    <col min="9" max="9" width="9.54296875" style="0" customWidth="1"/>
    <col min="10" max="10" width="6.453125" style="0" customWidth="1"/>
    <col min="11" max="11" width="6.36328125" style="0" customWidth="1"/>
    <col min="12" max="12" width="9.54296875" style="0" customWidth="1"/>
    <col min="13" max="13" width="0" style="0" hidden="1" customWidth="1"/>
  </cols>
  <sheetData>
    <row r="1" ht="16.5">
      <c r="A1" s="27" t="s">
        <v>7</v>
      </c>
    </row>
    <row r="2" spans="1:12" ht="21" customHeight="1">
      <c r="A2" s="25" t="s">
        <v>149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4:12" ht="19.5" customHeight="1">
      <c r="D3" s="171"/>
      <c r="E3" s="171"/>
      <c r="F3" s="171"/>
      <c r="G3" s="171"/>
      <c r="H3" s="171"/>
      <c r="K3" s="255" t="s">
        <v>8</v>
      </c>
      <c r="L3" s="255"/>
    </row>
    <row r="4" spans="1:12" s="28" customFormat="1" ht="16.5" customHeight="1">
      <c r="A4" s="256" t="s">
        <v>13</v>
      </c>
      <c r="B4" s="260" t="s">
        <v>109</v>
      </c>
      <c r="C4" s="261"/>
      <c r="D4" s="259" t="s">
        <v>150</v>
      </c>
      <c r="E4" s="259" t="s">
        <v>151</v>
      </c>
      <c r="F4" s="256" t="s">
        <v>152</v>
      </c>
      <c r="G4" s="238"/>
      <c r="H4" s="268" t="s">
        <v>153</v>
      </c>
      <c r="I4" s="22" t="s">
        <v>9</v>
      </c>
      <c r="J4" s="22"/>
      <c r="K4" s="22"/>
      <c r="L4" s="22"/>
    </row>
    <row r="5" spans="1:12" s="28" customFormat="1" ht="16.5" customHeight="1">
      <c r="A5" s="257"/>
      <c r="B5" s="262"/>
      <c r="C5" s="263"/>
      <c r="D5" s="259"/>
      <c r="E5" s="259"/>
      <c r="F5" s="257"/>
      <c r="G5" s="239"/>
      <c r="H5" s="268"/>
      <c r="I5" s="256" t="s">
        <v>154</v>
      </c>
      <c r="J5" s="260" t="s">
        <v>155</v>
      </c>
      <c r="K5" s="261"/>
      <c r="L5" s="256" t="s">
        <v>156</v>
      </c>
    </row>
    <row r="6" spans="1:12" s="28" customFormat="1" ht="16.5">
      <c r="A6" s="257"/>
      <c r="B6" s="262"/>
      <c r="C6" s="263"/>
      <c r="D6" s="259"/>
      <c r="E6" s="259"/>
      <c r="F6" s="257"/>
      <c r="G6" s="239"/>
      <c r="H6" s="268"/>
      <c r="I6" s="257"/>
      <c r="J6" s="262"/>
      <c r="K6" s="263"/>
      <c r="L6" s="257"/>
    </row>
    <row r="7" spans="1:12" s="28" customFormat="1" ht="16.5">
      <c r="A7" s="257"/>
      <c r="B7" s="262"/>
      <c r="C7" s="263"/>
      <c r="D7" s="259"/>
      <c r="E7" s="259"/>
      <c r="F7" s="257"/>
      <c r="G7" s="239"/>
      <c r="H7" s="268"/>
      <c r="I7" s="257"/>
      <c r="J7" s="262"/>
      <c r="K7" s="263"/>
      <c r="L7" s="257"/>
    </row>
    <row r="8" spans="1:13" s="28" customFormat="1" ht="9.75" customHeight="1">
      <c r="A8" s="258"/>
      <c r="B8" s="264"/>
      <c r="C8" s="265"/>
      <c r="D8" s="259"/>
      <c r="E8" s="259"/>
      <c r="F8" s="258"/>
      <c r="G8" s="240"/>
      <c r="H8" s="268"/>
      <c r="I8" s="258"/>
      <c r="J8" s="264"/>
      <c r="K8" s="265"/>
      <c r="L8" s="258"/>
      <c r="M8" s="172" t="s">
        <v>140</v>
      </c>
    </row>
    <row r="9" spans="1:12" s="28" customFormat="1" ht="16.5">
      <c r="A9" s="39" t="s">
        <v>10</v>
      </c>
      <c r="B9" s="266">
        <v>1</v>
      </c>
      <c r="C9" s="267"/>
      <c r="D9" s="39">
        <v>2</v>
      </c>
      <c r="E9" s="39">
        <v>3</v>
      </c>
      <c r="F9" s="39">
        <v>4</v>
      </c>
      <c r="G9" s="39"/>
      <c r="H9" s="39">
        <v>5</v>
      </c>
      <c r="I9" s="39">
        <v>6</v>
      </c>
      <c r="J9" s="266">
        <v>7</v>
      </c>
      <c r="K9" s="267"/>
      <c r="L9" s="39">
        <v>8</v>
      </c>
    </row>
    <row r="10" spans="1:15" s="7" customFormat="1" ht="27.75" customHeight="1">
      <c r="A10" s="26" t="s">
        <v>25</v>
      </c>
      <c r="B10" s="44">
        <v>136200</v>
      </c>
      <c r="C10" s="44">
        <v>137400</v>
      </c>
      <c r="D10" s="157">
        <v>11408.939999999999</v>
      </c>
      <c r="E10" s="158">
        <v>11505.73</v>
      </c>
      <c r="F10" s="158">
        <v>89611.31999999999</v>
      </c>
      <c r="G10" s="158"/>
      <c r="H10" s="158">
        <v>80783.42</v>
      </c>
      <c r="I10" s="49">
        <f>E10/D10*100</f>
        <v>100.84836978720197</v>
      </c>
      <c r="J10" s="49">
        <f>F10/B10*100</f>
        <v>65.7939207048458</v>
      </c>
      <c r="K10" s="209">
        <f>F10/C10*100</f>
        <v>65.21930131004366</v>
      </c>
      <c r="L10" s="209">
        <f>F10/H10*100</f>
        <v>110.9278611873575</v>
      </c>
      <c r="M10" s="51"/>
      <c r="O10" s="28"/>
    </row>
    <row r="11" spans="1:15" s="7" customFormat="1" ht="27.75" customHeight="1">
      <c r="A11" s="10" t="s">
        <v>26</v>
      </c>
      <c r="B11" s="45"/>
      <c r="C11" s="45"/>
      <c r="D11" s="159"/>
      <c r="E11" s="159">
        <v>11520</v>
      </c>
      <c r="F11" s="159"/>
      <c r="G11" s="159">
        <f>E11+F10</f>
        <v>101131.31999999999</v>
      </c>
      <c r="H11" s="211"/>
      <c r="I11" s="50"/>
      <c r="J11" s="50"/>
      <c r="K11" s="169"/>
      <c r="L11" s="169"/>
      <c r="M11" s="52"/>
      <c r="N11" s="7">
        <f>G11/B10*100</f>
        <v>74.2520704845815</v>
      </c>
      <c r="O11" s="28"/>
    </row>
    <row r="12" spans="1:13" s="8" customFormat="1" ht="27.75" customHeight="1">
      <c r="A12" s="9" t="s">
        <v>0</v>
      </c>
      <c r="B12" s="47"/>
      <c r="C12" s="47"/>
      <c r="D12" s="160">
        <v>810.7180000000001</v>
      </c>
      <c r="E12" s="161">
        <v>815.8</v>
      </c>
      <c r="F12" s="161">
        <v>6437.048</v>
      </c>
      <c r="G12" s="161"/>
      <c r="H12" s="161">
        <v>6172.35</v>
      </c>
      <c r="I12" s="169">
        <f aca="true" t="shared" si="0" ref="I12:I24">E12/D12*100</f>
        <v>100.6268517536307</v>
      </c>
      <c r="J12" s="169"/>
      <c r="K12" s="169"/>
      <c r="L12" s="169">
        <f aca="true" t="shared" si="1" ref="L12:L19">F12/H12*100</f>
        <v>104.28844767390054</v>
      </c>
      <c r="M12" s="53">
        <f>E12/$E$10*100</f>
        <v>7.090380184481992</v>
      </c>
    </row>
    <row r="13" spans="1:13" s="8" customFormat="1" ht="27.75" customHeight="1">
      <c r="A13" s="9" t="s">
        <v>1</v>
      </c>
      <c r="B13" s="47"/>
      <c r="C13" s="47"/>
      <c r="D13" s="162">
        <v>10359.691999999997</v>
      </c>
      <c r="E13" s="162">
        <v>10449.503</v>
      </c>
      <c r="F13" s="162">
        <v>81265.203</v>
      </c>
      <c r="G13" s="162"/>
      <c r="H13" s="162">
        <v>72784.92</v>
      </c>
      <c r="I13" s="169">
        <f t="shared" si="0"/>
        <v>100.86692731791645</v>
      </c>
      <c r="J13" s="169"/>
      <c r="K13" s="169"/>
      <c r="L13" s="169">
        <f t="shared" si="1"/>
        <v>111.65115383791037</v>
      </c>
      <c r="M13" s="53">
        <f>E13/$E$10*100</f>
        <v>90.81999143035688</v>
      </c>
    </row>
    <row r="14" spans="1:13" s="8" customFormat="1" ht="27.75" customHeight="1">
      <c r="A14" s="9" t="s">
        <v>2</v>
      </c>
      <c r="B14" s="47"/>
      <c r="C14" s="47"/>
      <c r="D14" s="160">
        <v>238.53</v>
      </c>
      <c r="E14" s="161">
        <v>240.427</v>
      </c>
      <c r="F14" s="161">
        <v>1909.0689999999997</v>
      </c>
      <c r="G14" s="161"/>
      <c r="H14" s="161">
        <v>1826.15</v>
      </c>
      <c r="I14" s="169">
        <f t="shared" si="0"/>
        <v>100.79528780446903</v>
      </c>
      <c r="J14" s="169"/>
      <c r="K14" s="169"/>
      <c r="L14" s="169">
        <f t="shared" si="1"/>
        <v>104.54064562056784</v>
      </c>
      <c r="M14" s="53">
        <f>E14/$E$10*100</f>
        <v>2.089628385161133</v>
      </c>
    </row>
    <row r="15" spans="1:13" ht="27.75" customHeight="1">
      <c r="A15" s="4" t="s">
        <v>27</v>
      </c>
      <c r="B15" s="45"/>
      <c r="C15" s="45"/>
      <c r="D15" s="159"/>
      <c r="E15" s="159"/>
      <c r="F15" s="159"/>
      <c r="G15" s="159"/>
      <c r="H15" s="211"/>
      <c r="I15" s="169"/>
      <c r="J15" s="169"/>
      <c r="K15" s="169"/>
      <c r="L15" s="169"/>
      <c r="M15" s="28"/>
    </row>
    <row r="16" spans="1:12" ht="27.75" customHeight="1">
      <c r="A16" s="3" t="s">
        <v>3</v>
      </c>
      <c r="B16" s="46"/>
      <c r="C16" s="46"/>
      <c r="D16" s="163">
        <v>8779.48</v>
      </c>
      <c r="E16" s="163">
        <v>8855.931038</v>
      </c>
      <c r="F16" s="163">
        <v>69010.19923758</v>
      </c>
      <c r="G16" s="163"/>
      <c r="H16" s="168">
        <v>62376.65</v>
      </c>
      <c r="I16" s="169">
        <f t="shared" si="0"/>
        <v>100.87079232483018</v>
      </c>
      <c r="J16" s="169"/>
      <c r="K16" s="169"/>
      <c r="L16" s="169">
        <f t="shared" si="1"/>
        <v>110.63466735962896</v>
      </c>
    </row>
    <row r="17" spans="1:12" ht="27.75" customHeight="1">
      <c r="A17" s="3" t="s">
        <v>4</v>
      </c>
      <c r="B17" s="46"/>
      <c r="C17" s="46"/>
      <c r="D17" s="163">
        <v>957.16</v>
      </c>
      <c r="E17" s="163">
        <v>962.33</v>
      </c>
      <c r="F17" s="163">
        <v>7549.790999999999</v>
      </c>
      <c r="G17" s="163"/>
      <c r="H17" s="168">
        <v>6804.57</v>
      </c>
      <c r="I17" s="169">
        <f t="shared" si="0"/>
        <v>100.54013957958962</v>
      </c>
      <c r="J17" s="169"/>
      <c r="K17" s="169"/>
      <c r="L17" s="169">
        <f t="shared" si="1"/>
        <v>110.95177211785608</v>
      </c>
    </row>
    <row r="18" spans="1:12" ht="27.75" customHeight="1">
      <c r="A18" s="6" t="s">
        <v>6</v>
      </c>
      <c r="B18" s="46"/>
      <c r="C18" s="46"/>
      <c r="D18" s="163">
        <v>6.48</v>
      </c>
      <c r="E18" s="163">
        <v>6.49</v>
      </c>
      <c r="F18" s="163">
        <v>52.40800000000001</v>
      </c>
      <c r="G18" s="163"/>
      <c r="H18" s="168">
        <v>49.19</v>
      </c>
      <c r="I18" s="169">
        <f t="shared" si="0"/>
        <v>100.15432098765432</v>
      </c>
      <c r="J18" s="169"/>
      <c r="K18" s="169"/>
      <c r="L18" s="169">
        <f t="shared" si="1"/>
        <v>106.54198007725148</v>
      </c>
    </row>
    <row r="19" spans="1:12" ht="27.75" customHeight="1">
      <c r="A19" s="5" t="s">
        <v>5</v>
      </c>
      <c r="B19" s="48"/>
      <c r="C19" s="48"/>
      <c r="D19" s="164">
        <v>1665.82</v>
      </c>
      <c r="E19" s="164">
        <v>1680.9789619999997</v>
      </c>
      <c r="F19" s="164">
        <v>12998.92176242</v>
      </c>
      <c r="G19" s="164"/>
      <c r="H19" s="164">
        <v>11553.01</v>
      </c>
      <c r="I19" s="170">
        <f t="shared" si="0"/>
        <v>100.90999999999998</v>
      </c>
      <c r="J19" s="170"/>
      <c r="K19" s="170"/>
      <c r="L19" s="170">
        <f t="shared" si="1"/>
        <v>112.51545495433658</v>
      </c>
    </row>
    <row r="20" spans="1:11" ht="16.5">
      <c r="A20" s="78" t="s">
        <v>110</v>
      </c>
      <c r="I20" s="210"/>
      <c r="J20" s="28"/>
      <c r="K20" s="28"/>
    </row>
    <row r="21" spans="6:9" ht="16.5" hidden="1">
      <c r="F21" s="173">
        <f>F16/$F$10*100</f>
        <v>77.01058218713887</v>
      </c>
      <c r="G21" s="173"/>
      <c r="I21" s="208" t="e">
        <f t="shared" si="0"/>
        <v>#DIV/0!</v>
      </c>
    </row>
    <row r="22" spans="6:9" ht="16.5" hidden="1">
      <c r="F22" s="173">
        <f>F17/$F$10*100</f>
        <v>8.42504161304621</v>
      </c>
      <c r="G22" s="173"/>
      <c r="I22" s="49" t="e">
        <f t="shared" si="0"/>
        <v>#DIV/0!</v>
      </c>
    </row>
    <row r="23" spans="6:9" ht="16.5" hidden="1">
      <c r="F23" s="173">
        <f>F18/$F$10*100</f>
        <v>0.05848368264188053</v>
      </c>
      <c r="G23" s="173"/>
      <c r="I23" s="49" t="e">
        <f t="shared" si="0"/>
        <v>#DIV/0!</v>
      </c>
    </row>
    <row r="24" spans="6:9" ht="16.5" hidden="1">
      <c r="F24" s="173">
        <f>F19/$F$10*100</f>
        <v>14.505892517173056</v>
      </c>
      <c r="G24" s="173"/>
      <c r="I24" s="49" t="e">
        <f t="shared" si="0"/>
        <v>#DIV/0!</v>
      </c>
    </row>
    <row r="25" spans="6:7" ht="16.5">
      <c r="F25" s="173"/>
      <c r="G25" s="173"/>
    </row>
    <row r="26" spans="6:7" ht="16.5">
      <c r="F26" s="173"/>
      <c r="G26" s="173"/>
    </row>
    <row r="27" spans="6:7" ht="16.5">
      <c r="F27" s="173"/>
      <c r="G27" s="173"/>
    </row>
    <row r="28" spans="6:7" ht="16.5">
      <c r="F28" s="173"/>
      <c r="G28" s="173"/>
    </row>
  </sheetData>
  <sheetProtection/>
  <mergeCells count="12">
    <mergeCell ref="J9:K9"/>
    <mergeCell ref="B9:C9"/>
    <mergeCell ref="E4:E8"/>
    <mergeCell ref="A4:A8"/>
    <mergeCell ref="H4:H8"/>
    <mergeCell ref="I5:I8"/>
    <mergeCell ref="K3:L3"/>
    <mergeCell ref="L5:L8"/>
    <mergeCell ref="D4:D8"/>
    <mergeCell ref="B4:C8"/>
    <mergeCell ref="F4:F8"/>
    <mergeCell ref="J5:K8"/>
  </mergeCells>
  <printOptions/>
  <pageMargins left="0.5118110236220472" right="0.15748031496062992" top="0.6299212598425197" bottom="0.4724409448818898" header="0.2755905511811024" footer="0.15748031496062992"/>
  <pageSetup firstPageNumber="3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C91"/>
  <sheetViews>
    <sheetView tabSelected="1" zoomScalePageLayoutView="0" workbookViewId="0" topLeftCell="A1">
      <pane xSplit="1" ySplit="7" topLeftCell="B8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70" sqref="L70"/>
    </sheetView>
  </sheetViews>
  <sheetFormatPr defaultColWidth="8.72265625" defaultRowHeight="16.5"/>
  <cols>
    <col min="1" max="1" width="34.0859375" style="55" customWidth="1"/>
    <col min="2" max="2" width="6.0859375" style="57" bestFit="1" customWidth="1"/>
    <col min="3" max="4" width="5.90625" style="55" bestFit="1" customWidth="1"/>
    <col min="5" max="5" width="12.18359375" style="55" customWidth="1"/>
    <col min="6" max="6" width="13.36328125" style="55" customWidth="1"/>
    <col min="7" max="7" width="6.8125" style="55" customWidth="1"/>
    <col min="8" max="8" width="9.54296875" style="55" customWidth="1"/>
    <col min="9" max="9" width="7.36328125" style="55" customWidth="1"/>
    <col min="10" max="11" width="12.90625" style="55" customWidth="1"/>
    <col min="12" max="12" width="6.8125" style="55" bestFit="1" customWidth="1"/>
    <col min="13" max="13" width="4.18359375" style="55" hidden="1" customWidth="1"/>
    <col min="14" max="14" width="5.8125" style="55" hidden="1" customWidth="1"/>
    <col min="15" max="15" width="6.36328125" style="55" customWidth="1"/>
    <col min="16" max="16" width="6.453125" style="55" customWidth="1"/>
    <col min="17" max="17" width="10.18359375" style="55" hidden="1" customWidth="1"/>
    <col min="18" max="18" width="9.18359375" style="55" hidden="1" customWidth="1"/>
    <col min="19" max="19" width="9.18359375" style="223" customWidth="1"/>
    <col min="20" max="21" width="10.18359375" style="223" bestFit="1" customWidth="1"/>
    <col min="22" max="22" width="8.90625" style="223" customWidth="1"/>
    <col min="23" max="23" width="9.18359375" style="223" bestFit="1" customWidth="1"/>
    <col min="24" max="24" width="9.18359375" style="65" bestFit="1" customWidth="1"/>
    <col min="25" max="25" width="8.90625" style="65" customWidth="1"/>
    <col min="26" max="26" width="11.6328125" style="65" bestFit="1" customWidth="1"/>
    <col min="27" max="29" width="8.90625" style="65" customWidth="1"/>
    <col min="30" max="16384" width="8.90625" style="55" customWidth="1"/>
  </cols>
  <sheetData>
    <row r="1" spans="1:6" ht="16.5">
      <c r="A1" s="54" t="s">
        <v>7</v>
      </c>
      <c r="B1" s="59"/>
      <c r="C1" s="54"/>
      <c r="D1" s="54"/>
      <c r="E1" s="54"/>
      <c r="F1" s="54"/>
    </row>
    <row r="2" spans="1:15" ht="18.75">
      <c r="A2" s="288" t="s">
        <v>159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56"/>
    </row>
    <row r="3" ht="16.5">
      <c r="J3" s="90"/>
    </row>
    <row r="4" spans="1:29" s="68" customFormat="1" ht="30" customHeight="1">
      <c r="A4" s="271" t="s">
        <v>13</v>
      </c>
      <c r="B4" s="271" t="s">
        <v>33</v>
      </c>
      <c r="C4" s="274" t="s">
        <v>109</v>
      </c>
      <c r="D4" s="275"/>
      <c r="E4" s="282" t="s">
        <v>160</v>
      </c>
      <c r="F4" s="282"/>
      <c r="G4" s="282" t="s">
        <v>161</v>
      </c>
      <c r="H4" s="282"/>
      <c r="I4" s="282" t="s">
        <v>146</v>
      </c>
      <c r="J4" s="282"/>
      <c r="K4" s="285" t="s">
        <v>9</v>
      </c>
      <c r="L4" s="286"/>
      <c r="M4" s="286"/>
      <c r="N4" s="286"/>
      <c r="O4" s="286"/>
      <c r="P4" s="287"/>
      <c r="S4" s="224"/>
      <c r="T4" s="224"/>
      <c r="U4" s="224"/>
      <c r="V4" s="224"/>
      <c r="W4" s="224"/>
      <c r="X4" s="213"/>
      <c r="Y4" s="213"/>
      <c r="Z4" s="213"/>
      <c r="AA4" s="213"/>
      <c r="AB4" s="213"/>
      <c r="AC4" s="213"/>
    </row>
    <row r="5" spans="1:29" s="68" customFormat="1" ht="36" customHeight="1">
      <c r="A5" s="272"/>
      <c r="B5" s="272"/>
      <c r="C5" s="276"/>
      <c r="D5" s="277"/>
      <c r="E5" s="280" t="s">
        <v>54</v>
      </c>
      <c r="F5" s="280" t="s">
        <v>60</v>
      </c>
      <c r="G5" s="280" t="s">
        <v>54</v>
      </c>
      <c r="H5" s="280" t="s">
        <v>60</v>
      </c>
      <c r="I5" s="280" t="s">
        <v>54</v>
      </c>
      <c r="J5" s="280" t="s">
        <v>60</v>
      </c>
      <c r="K5" s="283" t="s">
        <v>162</v>
      </c>
      <c r="L5" s="284"/>
      <c r="M5" s="283" t="s">
        <v>87</v>
      </c>
      <c r="N5" s="284"/>
      <c r="O5" s="283" t="s">
        <v>163</v>
      </c>
      <c r="P5" s="284"/>
      <c r="S5" s="224"/>
      <c r="T5" s="224"/>
      <c r="U5" s="224"/>
      <c r="V5" s="224"/>
      <c r="W5" s="225"/>
      <c r="X5" s="214"/>
      <c r="Y5" s="214"/>
      <c r="Z5" s="213"/>
      <c r="AA5" s="213"/>
      <c r="AB5" s="213"/>
      <c r="AC5" s="213"/>
    </row>
    <row r="6" spans="1:29" s="58" customFormat="1" ht="16.5">
      <c r="A6" s="273"/>
      <c r="B6" s="273"/>
      <c r="C6" s="278"/>
      <c r="D6" s="279"/>
      <c r="E6" s="281"/>
      <c r="F6" s="281"/>
      <c r="G6" s="281"/>
      <c r="H6" s="281"/>
      <c r="I6" s="281"/>
      <c r="J6" s="281"/>
      <c r="K6" s="181" t="s">
        <v>54</v>
      </c>
      <c r="L6" s="181" t="s">
        <v>60</v>
      </c>
      <c r="M6" s="181" t="s">
        <v>54</v>
      </c>
      <c r="N6" s="181" t="s">
        <v>60</v>
      </c>
      <c r="O6" s="181" t="s">
        <v>54</v>
      </c>
      <c r="P6" s="181" t="s">
        <v>60</v>
      </c>
      <c r="S6" s="226"/>
      <c r="T6" s="226"/>
      <c r="U6" s="226"/>
      <c r="V6" s="226"/>
      <c r="W6" s="227"/>
      <c r="X6" s="215"/>
      <c r="Y6" s="215"/>
      <c r="Z6" s="215"/>
      <c r="AA6" s="215"/>
      <c r="AB6" s="215"/>
      <c r="AC6" s="215"/>
    </row>
    <row r="7" spans="1:29" s="58" customFormat="1" ht="16.5">
      <c r="A7" s="182" t="s">
        <v>10</v>
      </c>
      <c r="B7" s="182" t="s">
        <v>11</v>
      </c>
      <c r="C7" s="269">
        <v>1</v>
      </c>
      <c r="D7" s="270"/>
      <c r="E7" s="269">
        <v>2</v>
      </c>
      <c r="F7" s="270"/>
      <c r="G7" s="269">
        <v>3</v>
      </c>
      <c r="H7" s="270"/>
      <c r="I7" s="269">
        <v>4</v>
      </c>
      <c r="J7" s="270"/>
      <c r="K7" s="269">
        <v>4</v>
      </c>
      <c r="L7" s="270"/>
      <c r="M7" s="269">
        <v>8</v>
      </c>
      <c r="N7" s="270"/>
      <c r="O7" s="269">
        <v>5</v>
      </c>
      <c r="P7" s="270"/>
      <c r="S7" s="227"/>
      <c r="T7" s="227"/>
      <c r="U7" s="227"/>
      <c r="V7" s="227"/>
      <c r="W7" s="227"/>
      <c r="X7" s="215"/>
      <c r="Y7" s="215"/>
      <c r="Z7" s="215"/>
      <c r="AA7" s="215"/>
      <c r="AB7" s="215"/>
      <c r="AC7" s="215"/>
    </row>
    <row r="8" spans="1:16" ht="21" customHeight="1">
      <c r="A8" s="123" t="s">
        <v>61</v>
      </c>
      <c r="B8" s="124"/>
      <c r="C8" s="125"/>
      <c r="D8" s="126"/>
      <c r="E8" s="64"/>
      <c r="F8" s="94"/>
      <c r="G8" s="94"/>
      <c r="H8" s="96">
        <f>H9+H38</f>
        <v>2705</v>
      </c>
      <c r="I8" s="91"/>
      <c r="J8" s="96">
        <f>J9+J38</f>
        <v>18366.061</v>
      </c>
      <c r="K8" s="63"/>
      <c r="L8" s="63"/>
      <c r="M8" s="63"/>
      <c r="N8" s="63"/>
      <c r="O8" s="63"/>
      <c r="P8" s="63"/>
    </row>
    <row r="9" spans="1:26" ht="21" customHeight="1">
      <c r="A9" s="127" t="s">
        <v>84</v>
      </c>
      <c r="B9" s="128" t="s">
        <v>71</v>
      </c>
      <c r="C9" s="95">
        <v>15800</v>
      </c>
      <c r="D9" s="95">
        <v>16200</v>
      </c>
      <c r="E9" s="95"/>
      <c r="F9" s="105">
        <f>1306521/1000</f>
        <v>1306.521</v>
      </c>
      <c r="G9" s="96"/>
      <c r="H9" s="96">
        <f>1427000/1000</f>
        <v>1427</v>
      </c>
      <c r="I9" s="96"/>
      <c r="J9" s="96">
        <f>9955435/1000</f>
        <v>9955.435</v>
      </c>
      <c r="K9" s="194"/>
      <c r="L9" s="194">
        <f>H9/F9*100</f>
        <v>109.22135962606036</v>
      </c>
      <c r="M9" s="194"/>
      <c r="N9" s="194"/>
      <c r="O9" s="194"/>
      <c r="P9" s="194">
        <v>106.75444633483121</v>
      </c>
      <c r="Q9" s="202">
        <f>J9*1000</f>
        <v>9955435</v>
      </c>
      <c r="R9" s="201"/>
      <c r="S9" s="228">
        <v>1400</v>
      </c>
      <c r="T9" s="293">
        <f>J9+S9</f>
        <v>11355.435</v>
      </c>
      <c r="U9" s="294">
        <f>C9-T9</f>
        <v>4444.5650000000005</v>
      </c>
      <c r="W9" s="229"/>
      <c r="X9" s="217"/>
      <c r="Z9" s="218"/>
    </row>
    <row r="10" spans="1:23" s="65" customFormat="1" ht="21" customHeight="1">
      <c r="A10" s="129" t="s">
        <v>62</v>
      </c>
      <c r="B10" s="130" t="s">
        <v>71</v>
      </c>
      <c r="C10" s="97"/>
      <c r="D10" s="97"/>
      <c r="E10" s="97"/>
      <c r="F10" s="98">
        <f>218127/1000</f>
        <v>218.127</v>
      </c>
      <c r="G10" s="98"/>
      <c r="H10" s="98">
        <f>228737/1000</f>
        <v>228.737</v>
      </c>
      <c r="I10" s="98"/>
      <c r="J10" s="98">
        <f>1636525/1000</f>
        <v>1636.525</v>
      </c>
      <c r="K10" s="195"/>
      <c r="L10" s="195">
        <f aca="true" t="shared" si="0" ref="L10:L35">H10/F10*100</f>
        <v>104.86413878153552</v>
      </c>
      <c r="M10" s="195"/>
      <c r="N10" s="195"/>
      <c r="O10" s="195"/>
      <c r="P10" s="195">
        <v>103.40887046886186</v>
      </c>
      <c r="S10" s="223"/>
      <c r="T10" s="223">
        <f>T9/C9*100</f>
        <v>71.8698417721519</v>
      </c>
      <c r="U10" s="223">
        <f>U9/3</f>
        <v>1481.5216666666668</v>
      </c>
      <c r="V10" s="223"/>
      <c r="W10" s="223"/>
    </row>
    <row r="11" spans="1:16" ht="21" customHeight="1" hidden="1">
      <c r="A11" s="131" t="s">
        <v>64</v>
      </c>
      <c r="B11" s="132" t="s">
        <v>71</v>
      </c>
      <c r="C11" s="99"/>
      <c r="D11" s="99"/>
      <c r="E11" s="99"/>
      <c r="F11" s="100"/>
      <c r="G11" s="100"/>
      <c r="H11" s="100"/>
      <c r="I11" s="100"/>
      <c r="J11" s="100"/>
      <c r="K11" s="195"/>
      <c r="L11" s="195" t="e">
        <f t="shared" si="0"/>
        <v>#DIV/0!</v>
      </c>
      <c r="M11" s="195"/>
      <c r="N11" s="195"/>
      <c r="O11" s="195"/>
      <c r="P11" s="195"/>
    </row>
    <row r="12" spans="1:16" ht="21" customHeight="1" hidden="1">
      <c r="A12" s="131" t="s">
        <v>63</v>
      </c>
      <c r="B12" s="132" t="s">
        <v>71</v>
      </c>
      <c r="C12" s="99"/>
      <c r="D12" s="99"/>
      <c r="E12" s="99"/>
      <c r="F12" s="100"/>
      <c r="G12" s="100"/>
      <c r="H12" s="100"/>
      <c r="I12" s="100"/>
      <c r="J12" s="100"/>
      <c r="K12" s="195"/>
      <c r="L12" s="195" t="e">
        <f t="shared" si="0"/>
        <v>#DIV/0!</v>
      </c>
      <c r="M12" s="195"/>
      <c r="N12" s="195"/>
      <c r="O12" s="195"/>
      <c r="P12" s="195"/>
    </row>
    <row r="13" spans="1:16" ht="21" customHeight="1">
      <c r="A13" s="131" t="s">
        <v>55</v>
      </c>
      <c r="B13" s="132" t="s">
        <v>71</v>
      </c>
      <c r="C13" s="99"/>
      <c r="D13" s="99"/>
      <c r="E13" s="99"/>
      <c r="F13" s="100">
        <f>1088394/1000</f>
        <v>1088.394</v>
      </c>
      <c r="G13" s="100"/>
      <c r="H13" s="100">
        <f>1198263/1000</f>
        <v>1198.263</v>
      </c>
      <c r="I13" s="100"/>
      <c r="J13" s="100">
        <f>8318910/1000</f>
        <v>8318.91</v>
      </c>
      <c r="K13" s="195"/>
      <c r="L13" s="195">
        <f t="shared" si="0"/>
        <v>110.09459809591011</v>
      </c>
      <c r="M13" s="195"/>
      <c r="N13" s="195"/>
      <c r="O13" s="195"/>
      <c r="P13" s="195">
        <v>107.4382449419596</v>
      </c>
    </row>
    <row r="14" spans="1:16" ht="21" customHeight="1">
      <c r="A14" s="127" t="s">
        <v>85</v>
      </c>
      <c r="B14" s="133"/>
      <c r="C14" s="99"/>
      <c r="D14" s="99"/>
      <c r="E14" s="99"/>
      <c r="F14" s="165"/>
      <c r="G14" s="165"/>
      <c r="H14" s="165"/>
      <c r="I14" s="165"/>
      <c r="J14" s="165"/>
      <c r="K14" s="195"/>
      <c r="L14" s="195"/>
      <c r="M14" s="195"/>
      <c r="N14" s="195"/>
      <c r="O14" s="195"/>
      <c r="P14" s="195"/>
    </row>
    <row r="15" spans="1:26" ht="24" customHeight="1">
      <c r="A15" s="183" t="s">
        <v>94</v>
      </c>
      <c r="B15" s="79" t="s">
        <v>56</v>
      </c>
      <c r="C15" s="99"/>
      <c r="D15" s="99"/>
      <c r="E15" s="69"/>
      <c r="F15" s="89">
        <v>260471</v>
      </c>
      <c r="G15" s="89"/>
      <c r="H15" s="89">
        <v>287039.042</v>
      </c>
      <c r="I15" s="89"/>
      <c r="J15" s="89">
        <v>2022881.042</v>
      </c>
      <c r="K15" s="195"/>
      <c r="L15" s="195">
        <f t="shared" si="0"/>
        <v>110.2</v>
      </c>
      <c r="M15" s="195"/>
      <c r="N15" s="195"/>
      <c r="O15" s="195"/>
      <c r="P15" s="195">
        <v>119.99560100984934</v>
      </c>
      <c r="Q15" s="200">
        <f>J15/$Q$9*100</f>
        <v>20.31936366416937</v>
      </c>
      <c r="S15" s="230"/>
      <c r="T15" s="219"/>
      <c r="U15" s="219"/>
      <c r="V15" s="230"/>
      <c r="W15" s="228"/>
      <c r="X15" s="216"/>
      <c r="Z15" s="220"/>
    </row>
    <row r="16" spans="1:26" ht="24" customHeight="1">
      <c r="A16" s="183" t="s">
        <v>95</v>
      </c>
      <c r="B16" s="79" t="s">
        <v>56</v>
      </c>
      <c r="C16" s="99"/>
      <c r="D16" s="99"/>
      <c r="E16" s="69"/>
      <c r="F16" s="89">
        <v>152124</v>
      </c>
      <c r="G16" s="89"/>
      <c r="H16" s="89">
        <v>168553.392</v>
      </c>
      <c r="I16" s="89"/>
      <c r="J16" s="89">
        <v>1152915.392</v>
      </c>
      <c r="K16" s="195"/>
      <c r="L16" s="195">
        <f t="shared" si="0"/>
        <v>110.79999999999998</v>
      </c>
      <c r="M16" s="195"/>
      <c r="N16" s="195"/>
      <c r="O16" s="195"/>
      <c r="P16" s="195">
        <v>96.84555922544747</v>
      </c>
      <c r="Q16" s="200">
        <f aca="true" t="shared" si="1" ref="Q16:Q35">J16/$Q$9*100</f>
        <v>11.58076359295199</v>
      </c>
      <c r="R16" s="203">
        <f>100-P16</f>
        <v>3.1544407745525262</v>
      </c>
      <c r="S16" s="232"/>
      <c r="T16" s="219"/>
      <c r="U16" s="219"/>
      <c r="V16" s="230"/>
      <c r="W16" s="228"/>
      <c r="X16" s="216"/>
      <c r="Z16" s="220"/>
    </row>
    <row r="17" spans="1:26" ht="24" customHeight="1">
      <c r="A17" s="183" t="s">
        <v>93</v>
      </c>
      <c r="B17" s="79" t="s">
        <v>56</v>
      </c>
      <c r="C17" s="99"/>
      <c r="D17" s="99"/>
      <c r="E17" s="70"/>
      <c r="F17" s="89">
        <v>100808</v>
      </c>
      <c r="G17" s="89"/>
      <c r="H17" s="89">
        <v>103025.77599999998</v>
      </c>
      <c r="I17" s="89"/>
      <c r="J17" s="89">
        <v>750296.776</v>
      </c>
      <c r="K17" s="195"/>
      <c r="L17" s="195">
        <f t="shared" si="0"/>
        <v>102.19999999999997</v>
      </c>
      <c r="M17" s="195"/>
      <c r="N17" s="195"/>
      <c r="O17" s="195"/>
      <c r="P17" s="195">
        <v>101.18089057906519</v>
      </c>
      <c r="Q17" s="200">
        <f t="shared" si="1"/>
        <v>7.536554414749331</v>
      </c>
      <c r="S17" s="230"/>
      <c r="T17" s="230"/>
      <c r="U17" s="230"/>
      <c r="V17" s="230"/>
      <c r="W17" s="228"/>
      <c r="X17" s="216"/>
      <c r="Z17" s="220"/>
    </row>
    <row r="18" spans="1:26" ht="24" customHeight="1">
      <c r="A18" s="183" t="s">
        <v>96</v>
      </c>
      <c r="B18" s="79" t="s">
        <v>56</v>
      </c>
      <c r="C18" s="99"/>
      <c r="D18" s="99"/>
      <c r="E18" s="69"/>
      <c r="F18" s="89">
        <v>94850</v>
      </c>
      <c r="G18" s="89"/>
      <c r="H18" s="89">
        <v>103007.1</v>
      </c>
      <c r="I18" s="89"/>
      <c r="J18" s="89">
        <v>746914.1</v>
      </c>
      <c r="K18" s="195"/>
      <c r="L18" s="195">
        <f t="shared" si="0"/>
        <v>108.60000000000001</v>
      </c>
      <c r="M18" s="195"/>
      <c r="N18" s="195"/>
      <c r="O18" s="195"/>
      <c r="P18" s="195">
        <v>100.38979105231891</v>
      </c>
      <c r="Q18" s="200">
        <f t="shared" si="1"/>
        <v>7.5025762309733315</v>
      </c>
      <c r="R18" s="203">
        <f>100-P18</f>
        <v>-0.38979105231891253</v>
      </c>
      <c r="S18" s="230"/>
      <c r="T18" s="230"/>
      <c r="U18" s="230"/>
      <c r="V18" s="230"/>
      <c r="W18" s="228"/>
      <c r="X18" s="216"/>
      <c r="Y18" s="221"/>
      <c r="Z18" s="220"/>
    </row>
    <row r="19" spans="1:26" ht="24" customHeight="1">
      <c r="A19" s="184" t="s">
        <v>106</v>
      </c>
      <c r="B19" s="79" t="s">
        <v>56</v>
      </c>
      <c r="C19" s="99"/>
      <c r="D19" s="99"/>
      <c r="E19" s="70"/>
      <c r="F19" s="89">
        <v>96988</v>
      </c>
      <c r="G19" s="89"/>
      <c r="H19" s="89">
        <v>105910.896</v>
      </c>
      <c r="I19" s="89"/>
      <c r="J19" s="89">
        <v>665929.896</v>
      </c>
      <c r="K19" s="195"/>
      <c r="L19" s="195">
        <f t="shared" si="0"/>
        <v>109.19999999999999</v>
      </c>
      <c r="M19" s="195"/>
      <c r="N19" s="195"/>
      <c r="O19" s="195"/>
      <c r="P19" s="195">
        <v>102.10125278853155</v>
      </c>
      <c r="Q19" s="200">
        <f t="shared" si="1"/>
        <v>6.689108974143269</v>
      </c>
      <c r="S19" s="230"/>
      <c r="T19" s="230"/>
      <c r="U19" s="230"/>
      <c r="V19" s="230"/>
      <c r="W19" s="228"/>
      <c r="X19" s="216"/>
      <c r="Z19" s="220"/>
    </row>
    <row r="20" spans="1:26" ht="24" customHeight="1">
      <c r="A20" s="184" t="s">
        <v>107</v>
      </c>
      <c r="B20" s="79" t="s">
        <v>56</v>
      </c>
      <c r="C20" s="99"/>
      <c r="D20" s="99"/>
      <c r="E20" s="69"/>
      <c r="F20" s="89">
        <v>62668</v>
      </c>
      <c r="G20" s="89"/>
      <c r="H20" s="89">
        <v>68746.796</v>
      </c>
      <c r="I20" s="89"/>
      <c r="J20" s="193">
        <v>508269.796</v>
      </c>
      <c r="K20" s="195"/>
      <c r="L20" s="195">
        <f t="shared" si="0"/>
        <v>109.7</v>
      </c>
      <c r="M20" s="195"/>
      <c r="N20" s="195"/>
      <c r="O20" s="195"/>
      <c r="P20" s="195">
        <v>105.32888396141371</v>
      </c>
      <c r="Q20" s="200">
        <f t="shared" si="1"/>
        <v>5.1054503997062906</v>
      </c>
      <c r="S20" s="230"/>
      <c r="T20" s="230"/>
      <c r="U20" s="230"/>
      <c r="V20" s="230"/>
      <c r="W20" s="228"/>
      <c r="X20" s="216"/>
      <c r="Z20" s="220"/>
    </row>
    <row r="21" spans="1:26" ht="24" customHeight="1">
      <c r="A21" s="185" t="s">
        <v>80</v>
      </c>
      <c r="B21" s="79" t="s">
        <v>12</v>
      </c>
      <c r="C21" s="99"/>
      <c r="D21" s="99"/>
      <c r="E21" s="70">
        <v>28410</v>
      </c>
      <c r="F21" s="70">
        <v>51347</v>
      </c>
      <c r="G21" s="89">
        <v>31052.13</v>
      </c>
      <c r="H21" s="89">
        <v>56122.27100000001</v>
      </c>
      <c r="I21" s="92">
        <v>236659.13</v>
      </c>
      <c r="J21" s="92">
        <v>400664.271</v>
      </c>
      <c r="K21" s="195">
        <f>G21/E21*100</f>
        <v>109.3</v>
      </c>
      <c r="L21" s="195">
        <f t="shared" si="0"/>
        <v>109.30000000000003</v>
      </c>
      <c r="M21" s="195"/>
      <c r="N21" s="195"/>
      <c r="O21" s="195">
        <v>139.7530013404905</v>
      </c>
      <c r="P21" s="195">
        <v>119.18572588705646</v>
      </c>
      <c r="Q21" s="200">
        <f t="shared" si="1"/>
        <v>4.024578242939661</v>
      </c>
      <c r="S21" s="241">
        <f>J21/I21</f>
        <v>1.6930015376968555</v>
      </c>
      <c r="T21" s="242">
        <f>H21/G21</f>
        <v>1.8073565645899332</v>
      </c>
      <c r="U21" s="230"/>
      <c r="V21" s="230"/>
      <c r="W21" s="228"/>
      <c r="X21" s="216"/>
      <c r="Y21" s="221"/>
      <c r="Z21" s="220"/>
    </row>
    <row r="22" spans="1:26" ht="24" customHeight="1">
      <c r="A22" s="183" t="s">
        <v>92</v>
      </c>
      <c r="B22" s="79" t="s">
        <v>56</v>
      </c>
      <c r="C22" s="99"/>
      <c r="D22" s="99"/>
      <c r="E22" s="69"/>
      <c r="F22" s="89">
        <v>45123</v>
      </c>
      <c r="G22" s="89"/>
      <c r="H22" s="89">
        <v>47875.503</v>
      </c>
      <c r="I22" s="89"/>
      <c r="J22" s="89">
        <v>337171.503</v>
      </c>
      <c r="K22" s="195"/>
      <c r="L22" s="195">
        <f t="shared" si="0"/>
        <v>106.1</v>
      </c>
      <c r="M22" s="195"/>
      <c r="N22" s="195"/>
      <c r="O22" s="195"/>
      <c r="P22" s="195">
        <v>97.15666049060769</v>
      </c>
      <c r="Q22" s="200">
        <f t="shared" si="1"/>
        <v>3.3868083413733303</v>
      </c>
      <c r="R22" s="203">
        <f>100-P22</f>
        <v>2.843339509392308</v>
      </c>
      <c r="S22" s="232"/>
      <c r="T22" s="230"/>
      <c r="U22" s="230"/>
      <c r="V22" s="230"/>
      <c r="W22" s="228"/>
      <c r="X22" s="216"/>
      <c r="Z22" s="220"/>
    </row>
    <row r="23" spans="1:26" ht="24" customHeight="1">
      <c r="A23" s="184" t="s">
        <v>108</v>
      </c>
      <c r="B23" s="79" t="s">
        <v>56</v>
      </c>
      <c r="C23" s="99"/>
      <c r="D23" s="99"/>
      <c r="E23" s="69"/>
      <c r="F23" s="89">
        <v>47704</v>
      </c>
      <c r="G23" s="89"/>
      <c r="H23" s="89">
        <v>52140.472</v>
      </c>
      <c r="I23" s="89"/>
      <c r="J23" s="89">
        <v>312207.472</v>
      </c>
      <c r="K23" s="195"/>
      <c r="L23" s="195">
        <f t="shared" si="0"/>
        <v>109.3</v>
      </c>
      <c r="M23" s="195"/>
      <c r="N23" s="195"/>
      <c r="O23" s="195"/>
      <c r="P23" s="195">
        <v>109.2062178195657</v>
      </c>
      <c r="Q23" s="200">
        <f t="shared" si="1"/>
        <v>3.1360505291833056</v>
      </c>
      <c r="S23" s="230"/>
      <c r="T23" s="230"/>
      <c r="U23" s="230"/>
      <c r="V23" s="230"/>
      <c r="W23" s="228"/>
      <c r="X23" s="216"/>
      <c r="Z23" s="220"/>
    </row>
    <row r="24" spans="1:26" ht="24" customHeight="1">
      <c r="A24" s="183" t="s">
        <v>88</v>
      </c>
      <c r="B24" s="79" t="s">
        <v>56</v>
      </c>
      <c r="C24" s="99"/>
      <c r="D24" s="99"/>
      <c r="E24" s="70"/>
      <c r="F24" s="89">
        <v>26110</v>
      </c>
      <c r="G24" s="89"/>
      <c r="H24" s="89">
        <v>28512.12</v>
      </c>
      <c r="I24" s="89"/>
      <c r="J24" s="89">
        <v>209074.12</v>
      </c>
      <c r="K24" s="195"/>
      <c r="L24" s="195">
        <f t="shared" si="0"/>
        <v>109.19999999999999</v>
      </c>
      <c r="M24" s="195"/>
      <c r="N24" s="195"/>
      <c r="O24" s="195"/>
      <c r="P24" s="195">
        <v>104.83531647537244</v>
      </c>
      <c r="Q24" s="200">
        <f t="shared" si="1"/>
        <v>2.100100296973462</v>
      </c>
      <c r="S24" s="230"/>
      <c r="T24" s="230"/>
      <c r="U24" s="230"/>
      <c r="V24" s="230"/>
      <c r="W24" s="228"/>
      <c r="X24" s="216"/>
      <c r="Z24" s="220"/>
    </row>
    <row r="25" spans="1:26" ht="24" customHeight="1">
      <c r="A25" s="183" t="s">
        <v>65</v>
      </c>
      <c r="B25" s="79" t="s">
        <v>56</v>
      </c>
      <c r="C25" s="99"/>
      <c r="D25" s="99"/>
      <c r="E25" s="70"/>
      <c r="F25" s="70">
        <v>25926</v>
      </c>
      <c r="G25" s="89"/>
      <c r="H25" s="89">
        <v>28233.414000000004</v>
      </c>
      <c r="I25" s="89"/>
      <c r="J25" s="89">
        <v>199688.414</v>
      </c>
      <c r="K25" s="195"/>
      <c r="L25" s="195">
        <f t="shared" si="0"/>
        <v>108.90000000000002</v>
      </c>
      <c r="M25" s="195"/>
      <c r="N25" s="195"/>
      <c r="O25" s="195"/>
      <c r="P25" s="195">
        <v>112.65156322280015</v>
      </c>
      <c r="Q25" s="200">
        <f t="shared" si="1"/>
        <v>2.0058230906032737</v>
      </c>
      <c r="S25" s="230"/>
      <c r="T25" s="230"/>
      <c r="U25" s="230"/>
      <c r="V25" s="230"/>
      <c r="W25" s="228"/>
      <c r="X25" s="216"/>
      <c r="Z25" s="220"/>
    </row>
    <row r="26" spans="1:29" s="186" customFormat="1" ht="24" customHeight="1">
      <c r="A26" s="185" t="s">
        <v>86</v>
      </c>
      <c r="B26" s="79" t="s">
        <v>12</v>
      </c>
      <c r="C26" s="99"/>
      <c r="D26" s="99"/>
      <c r="E26" s="70">
        <v>3608</v>
      </c>
      <c r="F26" s="70">
        <v>29726</v>
      </c>
      <c r="G26" s="89">
        <v>3950.76</v>
      </c>
      <c r="H26" s="89">
        <v>32549.97</v>
      </c>
      <c r="I26" s="89">
        <v>25064.760000000002</v>
      </c>
      <c r="J26" s="89">
        <v>198304.97</v>
      </c>
      <c r="K26" s="195">
        <f>G26/E26*100</f>
        <v>109.5</v>
      </c>
      <c r="L26" s="195">
        <f t="shared" si="0"/>
        <v>109.5</v>
      </c>
      <c r="M26" s="195"/>
      <c r="N26" s="195"/>
      <c r="O26" s="195">
        <v>95.45570873638512</v>
      </c>
      <c r="P26" s="195">
        <v>105.67135061973123</v>
      </c>
      <c r="Q26" s="200">
        <f t="shared" si="1"/>
        <v>1.991926721434071</v>
      </c>
      <c r="S26" s="230"/>
      <c r="T26" s="230"/>
      <c r="U26" s="230"/>
      <c r="V26" s="230"/>
      <c r="W26" s="228"/>
      <c r="X26" s="216"/>
      <c r="Y26" s="222"/>
      <c r="Z26" s="220"/>
      <c r="AA26" s="222"/>
      <c r="AB26" s="222"/>
      <c r="AC26" s="222"/>
    </row>
    <row r="27" spans="1:26" ht="24" customHeight="1">
      <c r="A27" s="183" t="s">
        <v>78</v>
      </c>
      <c r="B27" s="79" t="s">
        <v>56</v>
      </c>
      <c r="C27" s="99"/>
      <c r="D27" s="99"/>
      <c r="E27" s="69"/>
      <c r="F27" s="89">
        <v>22317</v>
      </c>
      <c r="G27" s="89"/>
      <c r="H27" s="89">
        <v>24080.043</v>
      </c>
      <c r="I27" s="89"/>
      <c r="J27" s="89">
        <v>189944.043</v>
      </c>
      <c r="K27" s="195"/>
      <c r="L27" s="195">
        <f t="shared" si="0"/>
        <v>107.89999999999999</v>
      </c>
      <c r="M27" s="195"/>
      <c r="N27" s="195"/>
      <c r="O27" s="195"/>
      <c r="P27" s="195">
        <v>107.80575795585472</v>
      </c>
      <c r="Q27" s="200">
        <f t="shared" si="1"/>
        <v>1.9079431787762162</v>
      </c>
      <c r="S27" s="230"/>
      <c r="T27" s="230"/>
      <c r="U27" s="230"/>
      <c r="V27" s="230"/>
      <c r="W27" s="228"/>
      <c r="X27" s="216"/>
      <c r="Z27" s="220"/>
    </row>
    <row r="28" spans="1:26" ht="24" customHeight="1">
      <c r="A28" s="183" t="s">
        <v>91</v>
      </c>
      <c r="B28" s="79" t="s">
        <v>12</v>
      </c>
      <c r="C28" s="99"/>
      <c r="D28" s="99"/>
      <c r="E28" s="70">
        <v>21025</v>
      </c>
      <c r="F28" s="70">
        <v>23791</v>
      </c>
      <c r="G28" s="89">
        <v>24220.8</v>
      </c>
      <c r="H28" s="89">
        <v>27407.232</v>
      </c>
      <c r="I28" s="89">
        <v>150457.8</v>
      </c>
      <c r="J28" s="89">
        <v>172688.232</v>
      </c>
      <c r="K28" s="195">
        <f>G28/E28*100</f>
        <v>115.19999999999999</v>
      </c>
      <c r="L28" s="195">
        <f t="shared" si="0"/>
        <v>115.19999999999999</v>
      </c>
      <c r="M28" s="195"/>
      <c r="N28" s="195"/>
      <c r="O28" s="195">
        <v>177.98495280005676</v>
      </c>
      <c r="P28" s="195">
        <v>125.6718714522749</v>
      </c>
      <c r="Q28" s="200">
        <f t="shared" si="1"/>
        <v>1.7346126211461377</v>
      </c>
      <c r="S28" s="230"/>
      <c r="T28" s="230"/>
      <c r="U28" s="230"/>
      <c r="V28" s="230"/>
      <c r="W28" s="228"/>
      <c r="X28" s="216"/>
      <c r="Z28" s="220"/>
    </row>
    <row r="29" spans="1:26" ht="24" customHeight="1">
      <c r="A29" s="185" t="s">
        <v>79</v>
      </c>
      <c r="B29" s="79" t="s">
        <v>56</v>
      </c>
      <c r="C29" s="99"/>
      <c r="D29" s="99"/>
      <c r="E29" s="69"/>
      <c r="F29" s="92">
        <v>18047</v>
      </c>
      <c r="G29" s="92"/>
      <c r="H29" s="92">
        <v>16350</v>
      </c>
      <c r="I29" s="92"/>
      <c r="J29" s="92">
        <v>119351</v>
      </c>
      <c r="K29" s="195"/>
      <c r="L29" s="195">
        <f t="shared" si="0"/>
        <v>90.59677508727212</v>
      </c>
      <c r="M29" s="195"/>
      <c r="N29" s="195"/>
      <c r="O29" s="195"/>
      <c r="P29" s="195">
        <v>111.9216414411373</v>
      </c>
      <c r="Q29" s="200">
        <f t="shared" si="1"/>
        <v>1.1988526869996137</v>
      </c>
      <c r="S29" s="230"/>
      <c r="T29" s="230"/>
      <c r="U29" s="230"/>
      <c r="V29" s="230"/>
      <c r="W29" s="228"/>
      <c r="X29" s="216"/>
      <c r="Z29" s="220"/>
    </row>
    <row r="30" spans="1:26" ht="24" customHeight="1">
      <c r="A30" s="185" t="s">
        <v>66</v>
      </c>
      <c r="B30" s="79" t="s">
        <v>56</v>
      </c>
      <c r="C30" s="99"/>
      <c r="D30" s="99"/>
      <c r="E30" s="69"/>
      <c r="F30" s="70">
        <v>10367</v>
      </c>
      <c r="G30" s="89"/>
      <c r="H30" s="89">
        <v>10657.275999999998</v>
      </c>
      <c r="I30" s="89"/>
      <c r="J30" s="89">
        <v>84232.276</v>
      </c>
      <c r="K30" s="195"/>
      <c r="L30" s="195">
        <f t="shared" si="0"/>
        <v>102.79999999999998</v>
      </c>
      <c r="M30" s="195"/>
      <c r="N30" s="195"/>
      <c r="O30" s="195"/>
      <c r="P30" s="195">
        <v>107.88359696197342</v>
      </c>
      <c r="Q30" s="200">
        <f t="shared" si="1"/>
        <v>0.84609337512625</v>
      </c>
      <c r="S30" s="230"/>
      <c r="T30" s="230"/>
      <c r="U30" s="230"/>
      <c r="V30" s="230"/>
      <c r="W30" s="228"/>
      <c r="X30" s="216"/>
      <c r="Z30" s="220"/>
    </row>
    <row r="31" spans="1:26" ht="24" customHeight="1">
      <c r="A31" s="183" t="s">
        <v>67</v>
      </c>
      <c r="B31" s="79" t="s">
        <v>12</v>
      </c>
      <c r="C31" s="99"/>
      <c r="D31" s="99"/>
      <c r="E31" s="70">
        <v>7309</v>
      </c>
      <c r="F31" s="70">
        <v>11190</v>
      </c>
      <c r="G31" s="89">
        <v>7871.793000000001</v>
      </c>
      <c r="H31" s="89">
        <v>12051.630000000001</v>
      </c>
      <c r="I31" s="89">
        <v>51627.793</v>
      </c>
      <c r="J31" s="89">
        <v>80691.63</v>
      </c>
      <c r="K31" s="195">
        <f>G31/E31*100</f>
        <v>107.70000000000002</v>
      </c>
      <c r="L31" s="195">
        <f t="shared" si="0"/>
        <v>107.70000000000002</v>
      </c>
      <c r="M31" s="195"/>
      <c r="N31" s="195"/>
      <c r="O31" s="195">
        <v>89.4498899804217</v>
      </c>
      <c r="P31" s="195">
        <v>79.05983500548676</v>
      </c>
      <c r="Q31" s="200">
        <f t="shared" si="1"/>
        <v>0.810528419903299</v>
      </c>
      <c r="R31" s="203">
        <f>100-P31</f>
        <v>20.94016499451324</v>
      </c>
      <c r="S31" s="232"/>
      <c r="T31" s="230"/>
      <c r="U31" s="230"/>
      <c r="V31" s="230"/>
      <c r="W31" s="228"/>
      <c r="X31" s="216"/>
      <c r="Z31" s="220"/>
    </row>
    <row r="32" spans="1:26" ht="24" customHeight="1">
      <c r="A32" s="183" t="s">
        <v>90</v>
      </c>
      <c r="B32" s="79" t="s">
        <v>56</v>
      </c>
      <c r="C32" s="99"/>
      <c r="D32" s="99"/>
      <c r="E32" s="69"/>
      <c r="F32" s="70">
        <v>7297</v>
      </c>
      <c r="G32" s="89"/>
      <c r="H32" s="89">
        <v>7968.3240000000005</v>
      </c>
      <c r="I32" s="89"/>
      <c r="J32" s="89">
        <v>61755.324</v>
      </c>
      <c r="K32" s="195"/>
      <c r="L32" s="195">
        <f t="shared" si="0"/>
        <v>109.2</v>
      </c>
      <c r="M32" s="195"/>
      <c r="N32" s="195"/>
      <c r="O32" s="195"/>
      <c r="P32" s="195">
        <v>106.78584842039736</v>
      </c>
      <c r="Q32" s="200">
        <f t="shared" si="1"/>
        <v>0.6203176857666189</v>
      </c>
      <c r="R32" s="203">
        <f>100-P32</f>
        <v>-6.7858484203973575</v>
      </c>
      <c r="S32" s="230"/>
      <c r="T32" s="230"/>
      <c r="U32" s="230"/>
      <c r="V32" s="230"/>
      <c r="W32" s="228"/>
      <c r="X32" s="216"/>
      <c r="Z32" s="220"/>
    </row>
    <row r="33" spans="1:26" ht="24" customHeight="1">
      <c r="A33" s="183" t="s">
        <v>89</v>
      </c>
      <c r="B33" s="79" t="s">
        <v>56</v>
      </c>
      <c r="C33" s="99"/>
      <c r="D33" s="99"/>
      <c r="E33" s="69"/>
      <c r="F33" s="70">
        <v>6263</v>
      </c>
      <c r="G33" s="89"/>
      <c r="H33" s="89">
        <v>6964.456</v>
      </c>
      <c r="I33" s="89"/>
      <c r="J33" s="89">
        <v>60111.456</v>
      </c>
      <c r="K33" s="195"/>
      <c r="L33" s="195">
        <f t="shared" si="0"/>
        <v>111.20000000000002</v>
      </c>
      <c r="M33" s="195"/>
      <c r="N33" s="195"/>
      <c r="O33" s="195"/>
      <c r="P33" s="195">
        <v>69.87023119035719</v>
      </c>
      <c r="Q33" s="200">
        <f t="shared" si="1"/>
        <v>0.603805418849101</v>
      </c>
      <c r="S33" s="232"/>
      <c r="T33" s="230"/>
      <c r="U33" s="230"/>
      <c r="V33" s="230"/>
      <c r="W33" s="228"/>
      <c r="X33" s="216"/>
      <c r="Z33" s="220"/>
    </row>
    <row r="34" spans="1:26" ht="24" customHeight="1">
      <c r="A34" s="185" t="s">
        <v>81</v>
      </c>
      <c r="B34" s="79" t="s">
        <v>12</v>
      </c>
      <c r="C34" s="99"/>
      <c r="D34" s="99"/>
      <c r="E34" s="70">
        <v>371</v>
      </c>
      <c r="F34" s="70">
        <v>3232</v>
      </c>
      <c r="G34" s="89">
        <v>391.776</v>
      </c>
      <c r="H34" s="89">
        <v>3412.9920000000006</v>
      </c>
      <c r="I34" s="89">
        <v>4166.776</v>
      </c>
      <c r="J34" s="89">
        <v>37290.992</v>
      </c>
      <c r="K34" s="195">
        <f>G34/E34*100</f>
        <v>105.60000000000001</v>
      </c>
      <c r="L34" s="195">
        <f t="shared" si="0"/>
        <v>105.60000000000002</v>
      </c>
      <c r="M34" s="195"/>
      <c r="N34" s="195"/>
      <c r="O34" s="195">
        <v>92.63619386393952</v>
      </c>
      <c r="P34" s="195">
        <v>81.29889903856635</v>
      </c>
      <c r="Q34" s="200">
        <f t="shared" si="1"/>
        <v>0.3745792323489631</v>
      </c>
      <c r="R34" s="203">
        <f>100-P34</f>
        <v>18.701100961433653</v>
      </c>
      <c r="S34" s="232"/>
      <c r="T34" s="230"/>
      <c r="U34" s="230"/>
      <c r="V34" s="230"/>
      <c r="W34" s="228"/>
      <c r="X34" s="216"/>
      <c r="Z34" s="220"/>
    </row>
    <row r="35" spans="1:26" ht="24" customHeight="1">
      <c r="A35" s="183" t="s">
        <v>82</v>
      </c>
      <c r="B35" s="79" t="s">
        <v>12</v>
      </c>
      <c r="C35" s="99"/>
      <c r="D35" s="99"/>
      <c r="E35" s="70">
        <v>2140</v>
      </c>
      <c r="F35" s="70">
        <v>3058</v>
      </c>
      <c r="G35" s="89">
        <v>2165.68</v>
      </c>
      <c r="H35" s="89">
        <v>3094.696</v>
      </c>
      <c r="I35" s="89">
        <v>14991.68</v>
      </c>
      <c r="J35" s="89">
        <v>20333.696</v>
      </c>
      <c r="K35" s="195">
        <f>G35/E35*100</f>
        <v>101.2</v>
      </c>
      <c r="L35" s="195">
        <f t="shared" si="0"/>
        <v>101.2</v>
      </c>
      <c r="M35" s="195"/>
      <c r="N35" s="195"/>
      <c r="O35" s="195">
        <v>103.15612743411546</v>
      </c>
      <c r="P35" s="195">
        <v>90.40010669986218</v>
      </c>
      <c r="Q35" s="200">
        <f t="shared" si="1"/>
        <v>0.2042471875915015</v>
      </c>
      <c r="R35" s="203">
        <f>100-P35</f>
        <v>9.599893300137822</v>
      </c>
      <c r="S35" s="232"/>
      <c r="T35" s="230"/>
      <c r="U35" s="230"/>
      <c r="V35" s="230"/>
      <c r="W35" s="228"/>
      <c r="X35" s="216"/>
      <c r="Z35" s="220"/>
    </row>
    <row r="36" spans="1:16" ht="24" customHeight="1">
      <c r="A36" s="183"/>
      <c r="B36" s="79"/>
      <c r="C36" s="99"/>
      <c r="D36" s="99"/>
      <c r="E36" s="70"/>
      <c r="F36" s="70"/>
      <c r="G36" s="89"/>
      <c r="H36" s="89"/>
      <c r="I36" s="89"/>
      <c r="J36" s="89"/>
      <c r="K36" s="195"/>
      <c r="L36" s="194"/>
      <c r="M36" s="196"/>
      <c r="N36" s="196"/>
      <c r="O36" s="196"/>
      <c r="P36" s="196"/>
    </row>
    <row r="37" spans="1:23" s="65" customFormat="1" ht="24" customHeight="1">
      <c r="A37" s="134" t="s">
        <v>68</v>
      </c>
      <c r="B37" s="135"/>
      <c r="C37" s="136"/>
      <c r="D37" s="136"/>
      <c r="E37" s="97"/>
      <c r="F37" s="97"/>
      <c r="G37" s="97"/>
      <c r="H37" s="166"/>
      <c r="I37" s="97"/>
      <c r="J37" s="97"/>
      <c r="K37" s="195"/>
      <c r="L37" s="194"/>
      <c r="M37" s="197"/>
      <c r="N37" s="197"/>
      <c r="O37" s="197"/>
      <c r="P37" s="197"/>
      <c r="S37" s="223"/>
      <c r="T37" s="223"/>
      <c r="U37" s="223"/>
      <c r="V37" s="223"/>
      <c r="W37" s="223"/>
    </row>
    <row r="38" spans="1:21" ht="24" customHeight="1">
      <c r="A38" s="127" t="s">
        <v>70</v>
      </c>
      <c r="B38" s="137" t="s">
        <v>71</v>
      </c>
      <c r="C38" s="95">
        <v>14100</v>
      </c>
      <c r="D38" s="95">
        <v>14300</v>
      </c>
      <c r="E38" s="95"/>
      <c r="F38" s="106">
        <f>1106648/1000</f>
        <v>1106.648</v>
      </c>
      <c r="G38" s="107"/>
      <c r="H38" s="106">
        <f>1278000/1000</f>
        <v>1278</v>
      </c>
      <c r="I38" s="108"/>
      <c r="J38" s="109">
        <f>8410626/1000</f>
        <v>8410.626</v>
      </c>
      <c r="K38" s="195"/>
      <c r="L38" s="194">
        <f>H38/F38*100</f>
        <v>115.48387563163718</v>
      </c>
      <c r="M38" s="194"/>
      <c r="N38" s="194"/>
      <c r="O38" s="194"/>
      <c r="P38" s="194">
        <v>99.2539631364467</v>
      </c>
      <c r="Q38" s="203"/>
      <c r="R38" s="204"/>
      <c r="S38" s="302">
        <v>1200</v>
      </c>
      <c r="T38" s="301">
        <f>S38+J38</f>
        <v>9610.626</v>
      </c>
      <c r="U38" s="301">
        <f>C38-T38</f>
        <v>4489.374</v>
      </c>
    </row>
    <row r="39" spans="1:23" s="65" customFormat="1" ht="24" customHeight="1">
      <c r="A39" s="138" t="s">
        <v>62</v>
      </c>
      <c r="B39" s="130" t="s">
        <v>71</v>
      </c>
      <c r="C39" s="97"/>
      <c r="D39" s="97"/>
      <c r="E39" s="97"/>
      <c r="F39" s="110">
        <f>225962/1000</f>
        <v>225.962</v>
      </c>
      <c r="G39" s="110"/>
      <c r="H39" s="110">
        <f>243556/1000</f>
        <v>243.556</v>
      </c>
      <c r="I39" s="111"/>
      <c r="J39" s="111">
        <f>1662098/1000</f>
        <v>1662.098</v>
      </c>
      <c r="K39" s="195"/>
      <c r="L39" s="195">
        <f aca="true" t="shared" si="2" ref="L39:L67">H39/F39*100</f>
        <v>107.78626494720352</v>
      </c>
      <c r="M39" s="195"/>
      <c r="N39" s="195"/>
      <c r="O39" s="195"/>
      <c r="P39" s="195">
        <v>95.60853661412726</v>
      </c>
      <c r="S39" s="231"/>
      <c r="T39" s="228">
        <f>T38/C38*100</f>
        <v>68.16046808510639</v>
      </c>
      <c r="U39" s="301">
        <f>U38/3</f>
        <v>1496.4579999999999</v>
      </c>
      <c r="V39" s="223"/>
      <c r="W39" s="223"/>
    </row>
    <row r="40" spans="1:16" ht="24" customHeight="1" hidden="1">
      <c r="A40" s="139" t="s">
        <v>64</v>
      </c>
      <c r="B40" s="132" t="s">
        <v>71</v>
      </c>
      <c r="C40" s="99"/>
      <c r="D40" s="99"/>
      <c r="E40" s="99"/>
      <c r="F40" s="112"/>
      <c r="G40" s="112"/>
      <c r="H40" s="112"/>
      <c r="I40" s="112"/>
      <c r="J40" s="112"/>
      <c r="K40" s="195" t="e">
        <f>H40/F40*100</f>
        <v>#DIV/0!</v>
      </c>
      <c r="L40" s="195" t="e">
        <f t="shared" si="2"/>
        <v>#DIV/0!</v>
      </c>
      <c r="M40" s="195"/>
      <c r="N40" s="195"/>
      <c r="O40" s="195"/>
      <c r="P40" s="195"/>
    </row>
    <row r="41" spans="1:16" ht="24" customHeight="1" hidden="1">
      <c r="A41" s="139" t="s">
        <v>63</v>
      </c>
      <c r="B41" s="132" t="s">
        <v>71</v>
      </c>
      <c r="C41" s="99"/>
      <c r="D41" s="99"/>
      <c r="E41" s="99"/>
      <c r="F41" s="112"/>
      <c r="G41" s="112"/>
      <c r="H41" s="112"/>
      <c r="I41" s="112"/>
      <c r="J41" s="112"/>
      <c r="K41" s="195" t="e">
        <f>H41/F41*100</f>
        <v>#DIV/0!</v>
      </c>
      <c r="L41" s="195" t="e">
        <f t="shared" si="2"/>
        <v>#DIV/0!</v>
      </c>
      <c r="M41" s="195"/>
      <c r="N41" s="195"/>
      <c r="O41" s="195"/>
      <c r="P41" s="195"/>
    </row>
    <row r="42" spans="1:23" s="65" customFormat="1" ht="24" customHeight="1">
      <c r="A42" s="138" t="s">
        <v>55</v>
      </c>
      <c r="B42" s="130" t="s">
        <v>71</v>
      </c>
      <c r="C42" s="97"/>
      <c r="D42" s="97"/>
      <c r="E42" s="97"/>
      <c r="F42" s="113">
        <f>880686/1000</f>
        <v>880.686</v>
      </c>
      <c r="G42" s="111"/>
      <c r="H42" s="113">
        <f>1034444/1000</f>
        <v>1034.444</v>
      </c>
      <c r="I42" s="111"/>
      <c r="J42" s="113">
        <f>6748528/1000</f>
        <v>6748.528</v>
      </c>
      <c r="K42" s="195"/>
      <c r="L42" s="195">
        <f t="shared" si="2"/>
        <v>117.45889000165779</v>
      </c>
      <c r="M42" s="195"/>
      <c r="N42" s="195"/>
      <c r="O42" s="195"/>
      <c r="P42" s="195">
        <v>100.19486584544384</v>
      </c>
      <c r="S42" s="231"/>
      <c r="T42" s="223"/>
      <c r="U42" s="223"/>
      <c r="V42" s="223"/>
      <c r="W42" s="223"/>
    </row>
    <row r="43" spans="1:16" ht="24" customHeight="1">
      <c r="A43" s="127" t="s">
        <v>69</v>
      </c>
      <c r="B43" s="133"/>
      <c r="C43" s="99"/>
      <c r="D43" s="99"/>
      <c r="E43" s="99"/>
      <c r="F43" s="165"/>
      <c r="G43" s="165"/>
      <c r="H43" s="165"/>
      <c r="I43" s="165"/>
      <c r="J43" s="165"/>
      <c r="K43" s="195"/>
      <c r="L43" s="195"/>
      <c r="M43" s="199"/>
      <c r="N43" s="196"/>
      <c r="O43" s="199"/>
      <c r="P43" s="196"/>
    </row>
    <row r="44" spans="1:16" ht="24" customHeight="1">
      <c r="A44" s="187" t="s">
        <v>97</v>
      </c>
      <c r="B44" s="140" t="s">
        <v>56</v>
      </c>
      <c r="C44" s="99"/>
      <c r="D44" s="99"/>
      <c r="E44" s="101"/>
      <c r="F44" s="145">
        <v>125013</v>
      </c>
      <c r="G44" s="146"/>
      <c r="H44" s="145">
        <v>144265.002</v>
      </c>
      <c r="I44" s="101"/>
      <c r="J44" s="101">
        <v>1055859.002</v>
      </c>
      <c r="K44" s="195"/>
      <c r="L44" s="195">
        <f t="shared" si="2"/>
        <v>115.40000000000002</v>
      </c>
      <c r="M44" s="195"/>
      <c r="N44" s="195"/>
      <c r="O44" s="195"/>
      <c r="P44" s="195">
        <v>107.74225366484829</v>
      </c>
    </row>
    <row r="45" spans="1:16" ht="24" customHeight="1">
      <c r="A45" s="188" t="s">
        <v>67</v>
      </c>
      <c r="B45" s="140" t="s">
        <v>12</v>
      </c>
      <c r="C45" s="99"/>
      <c r="D45" s="99"/>
      <c r="E45" s="101">
        <v>76356</v>
      </c>
      <c r="F45" s="145">
        <v>92054</v>
      </c>
      <c r="G45" s="101">
        <v>88114.82400000001</v>
      </c>
      <c r="H45" s="145">
        <v>106230.316</v>
      </c>
      <c r="I45" s="101">
        <v>538570.824</v>
      </c>
      <c r="J45" s="101">
        <v>670445.316</v>
      </c>
      <c r="K45" s="195">
        <f>G45/E45*100</f>
        <v>115.40000000000002</v>
      </c>
      <c r="L45" s="195">
        <f t="shared" si="2"/>
        <v>115.40000000000002</v>
      </c>
      <c r="M45" s="195"/>
      <c r="N45" s="195"/>
      <c r="O45" s="195">
        <v>131.26717070531288</v>
      </c>
      <c r="P45" s="195">
        <v>100.4089043978344</v>
      </c>
    </row>
    <row r="46" spans="1:16" ht="24" customHeight="1">
      <c r="A46" s="187" t="s">
        <v>100</v>
      </c>
      <c r="B46" s="140" t="s">
        <v>56</v>
      </c>
      <c r="C46" s="99"/>
      <c r="D46" s="99"/>
      <c r="E46" s="101"/>
      <c r="F46" s="145">
        <v>75729</v>
      </c>
      <c r="G46" s="147"/>
      <c r="H46" s="145">
        <v>84467</v>
      </c>
      <c r="I46" s="148"/>
      <c r="J46" s="101">
        <v>616671</v>
      </c>
      <c r="K46" s="195"/>
      <c r="L46" s="195">
        <f t="shared" si="2"/>
        <v>111.53851232684968</v>
      </c>
      <c r="M46" s="195"/>
      <c r="N46" s="195"/>
      <c r="O46" s="195"/>
      <c r="P46" s="195">
        <v>101.59006554984276</v>
      </c>
    </row>
    <row r="47" spans="1:16" ht="24" customHeight="1">
      <c r="A47" s="187" t="s">
        <v>98</v>
      </c>
      <c r="B47" s="140" t="s">
        <v>12</v>
      </c>
      <c r="C47" s="99"/>
      <c r="D47" s="99"/>
      <c r="E47" s="114">
        <v>139087</v>
      </c>
      <c r="F47" s="145">
        <v>89798</v>
      </c>
      <c r="G47" s="101">
        <v>14564</v>
      </c>
      <c r="H47" s="145">
        <v>9402.877853429867</v>
      </c>
      <c r="I47" s="101">
        <v>823480</v>
      </c>
      <c r="J47" s="101">
        <v>509174.8778534299</v>
      </c>
      <c r="K47" s="195">
        <f>G47/E47*100</f>
        <v>10.471143960255091</v>
      </c>
      <c r="L47" s="195">
        <f t="shared" si="2"/>
        <v>10.471143960255091</v>
      </c>
      <c r="M47" s="195"/>
      <c r="N47" s="195"/>
      <c r="O47" s="195">
        <v>116.73927312266356</v>
      </c>
      <c r="P47" s="195">
        <v>81.7964751005526</v>
      </c>
    </row>
    <row r="48" spans="1:16" ht="24" customHeight="1">
      <c r="A48" s="188" t="s">
        <v>111</v>
      </c>
      <c r="B48" s="140" t="s">
        <v>56</v>
      </c>
      <c r="C48" s="99"/>
      <c r="D48" s="99"/>
      <c r="E48" s="101"/>
      <c r="F48" s="145">
        <v>56731</v>
      </c>
      <c r="G48" s="147"/>
      <c r="H48" s="145">
        <v>78524</v>
      </c>
      <c r="I48" s="148"/>
      <c r="J48" s="101">
        <v>400398</v>
      </c>
      <c r="K48" s="195"/>
      <c r="L48" s="195">
        <f t="shared" si="2"/>
        <v>138.4146233981421</v>
      </c>
      <c r="M48" s="195"/>
      <c r="N48" s="195"/>
      <c r="O48" s="195"/>
      <c r="P48" s="195">
        <v>92.12323960674868</v>
      </c>
    </row>
    <row r="49" spans="1:16" ht="24" customHeight="1">
      <c r="A49" s="188" t="s">
        <v>66</v>
      </c>
      <c r="B49" s="140" t="s">
        <v>56</v>
      </c>
      <c r="C49" s="99"/>
      <c r="D49" s="99"/>
      <c r="E49" s="149"/>
      <c r="F49" s="101">
        <v>74353</v>
      </c>
      <c r="G49" s="146"/>
      <c r="H49" s="145">
        <v>79878</v>
      </c>
      <c r="I49" s="101"/>
      <c r="J49" s="101">
        <v>531361</v>
      </c>
      <c r="K49" s="195"/>
      <c r="L49" s="195">
        <f t="shared" si="2"/>
        <v>107.43076943768241</v>
      </c>
      <c r="M49" s="195"/>
      <c r="N49" s="195"/>
      <c r="O49" s="195"/>
      <c r="P49" s="195">
        <v>98.0792480900461</v>
      </c>
    </row>
    <row r="50" spans="1:16" ht="24" customHeight="1">
      <c r="A50" s="189" t="s">
        <v>88</v>
      </c>
      <c r="B50" s="140" t="s">
        <v>56</v>
      </c>
      <c r="C50" s="99"/>
      <c r="D50" s="99"/>
      <c r="E50" s="101"/>
      <c r="F50" s="145">
        <v>64783</v>
      </c>
      <c r="G50" s="146"/>
      <c r="H50" s="145">
        <v>67824</v>
      </c>
      <c r="I50" s="148"/>
      <c r="J50" s="101">
        <v>491391</v>
      </c>
      <c r="K50" s="195"/>
      <c r="L50" s="195">
        <f t="shared" si="2"/>
        <v>104.6941327200037</v>
      </c>
      <c r="M50" s="195"/>
      <c r="N50" s="195"/>
      <c r="O50" s="195"/>
      <c r="P50" s="195">
        <v>109.41561550194274</v>
      </c>
    </row>
    <row r="51" spans="1:16" ht="24" customHeight="1">
      <c r="A51" s="187" t="s">
        <v>99</v>
      </c>
      <c r="B51" s="140" t="s">
        <v>12</v>
      </c>
      <c r="C51" s="99"/>
      <c r="D51" s="99"/>
      <c r="E51" s="101">
        <v>14296</v>
      </c>
      <c r="F51" s="145">
        <v>48691</v>
      </c>
      <c r="G51" s="101">
        <v>16511.88</v>
      </c>
      <c r="H51" s="145">
        <v>56238.105</v>
      </c>
      <c r="I51" s="101">
        <v>124948.88</v>
      </c>
      <c r="J51" s="101">
        <v>416870.105</v>
      </c>
      <c r="K51" s="195">
        <f>G51/E51*100</f>
        <v>115.5</v>
      </c>
      <c r="L51" s="195">
        <f t="shared" si="2"/>
        <v>115.5</v>
      </c>
      <c r="M51" s="195"/>
      <c r="N51" s="195"/>
      <c r="O51" s="195">
        <v>102.56170995173524</v>
      </c>
      <c r="P51" s="195">
        <v>93.08897233033882</v>
      </c>
    </row>
    <row r="52" spans="1:16" ht="24" customHeight="1">
      <c r="A52" s="188" t="s">
        <v>83</v>
      </c>
      <c r="B52" s="140" t="s">
        <v>12</v>
      </c>
      <c r="C52" s="99"/>
      <c r="D52" s="99"/>
      <c r="E52" s="101">
        <v>78262</v>
      </c>
      <c r="F52" s="145">
        <v>15982</v>
      </c>
      <c r="G52" s="101">
        <v>88905.632</v>
      </c>
      <c r="H52" s="145">
        <v>18155.552</v>
      </c>
      <c r="I52" s="101">
        <v>997031.632</v>
      </c>
      <c r="J52" s="101">
        <v>200639.552</v>
      </c>
      <c r="K52" s="195">
        <f>G52/E52*100</f>
        <v>113.6</v>
      </c>
      <c r="L52" s="195">
        <f t="shared" si="2"/>
        <v>113.6</v>
      </c>
      <c r="M52" s="195"/>
      <c r="N52" s="195"/>
      <c r="O52" s="195">
        <v>85.57572370132016</v>
      </c>
      <c r="P52" s="195">
        <v>72.58660994016222</v>
      </c>
    </row>
    <row r="53" spans="1:16" ht="24" customHeight="1">
      <c r="A53" s="188" t="s">
        <v>74</v>
      </c>
      <c r="B53" s="140" t="s">
        <v>56</v>
      </c>
      <c r="C53" s="99"/>
      <c r="D53" s="99"/>
      <c r="E53" s="101"/>
      <c r="F53" s="145">
        <v>39675</v>
      </c>
      <c r="G53" s="146"/>
      <c r="H53" s="145">
        <v>45824.625</v>
      </c>
      <c r="I53" s="101"/>
      <c r="J53" s="101">
        <v>323525.625</v>
      </c>
      <c r="K53" s="195"/>
      <c r="L53" s="195">
        <f t="shared" si="2"/>
        <v>115.5</v>
      </c>
      <c r="M53" s="195"/>
      <c r="N53" s="195"/>
      <c r="O53" s="195"/>
      <c r="P53" s="195">
        <v>100.01595955161775</v>
      </c>
    </row>
    <row r="54" spans="1:16" ht="24" customHeight="1">
      <c r="A54" s="187" t="s">
        <v>93</v>
      </c>
      <c r="B54" s="140" t="s">
        <v>12</v>
      </c>
      <c r="C54" s="99"/>
      <c r="D54" s="99"/>
      <c r="E54" s="101">
        <v>18703</v>
      </c>
      <c r="F54" s="145">
        <v>34012</v>
      </c>
      <c r="G54" s="101">
        <v>21639.371</v>
      </c>
      <c r="H54" s="145">
        <v>39351.884</v>
      </c>
      <c r="I54" s="101">
        <v>144860.37099999998</v>
      </c>
      <c r="J54" s="101">
        <v>258799.884</v>
      </c>
      <c r="K54" s="195">
        <f>G54/E54*100</f>
        <v>115.7</v>
      </c>
      <c r="L54" s="195">
        <f t="shared" si="2"/>
        <v>115.7</v>
      </c>
      <c r="M54" s="195"/>
      <c r="N54" s="195"/>
      <c r="O54" s="195">
        <v>92.39015447216694</v>
      </c>
      <c r="P54" s="195">
        <v>85.229947735708</v>
      </c>
    </row>
    <row r="55" spans="1:16" ht="24" customHeight="1">
      <c r="A55" s="190" t="s">
        <v>108</v>
      </c>
      <c r="B55" s="140" t="s">
        <v>56</v>
      </c>
      <c r="C55" s="99"/>
      <c r="D55" s="99"/>
      <c r="E55" s="101"/>
      <c r="F55" s="145">
        <v>37124</v>
      </c>
      <c r="G55" s="146"/>
      <c r="H55" s="145">
        <v>40878</v>
      </c>
      <c r="I55" s="148"/>
      <c r="J55" s="101">
        <v>277642</v>
      </c>
      <c r="K55" s="195"/>
      <c r="L55" s="195">
        <f t="shared" si="2"/>
        <v>110.1120568904213</v>
      </c>
      <c r="M55" s="195"/>
      <c r="N55" s="195"/>
      <c r="O55" s="195"/>
      <c r="P55" s="195">
        <v>115.09478545282698</v>
      </c>
    </row>
    <row r="56" spans="1:16" ht="24" customHeight="1">
      <c r="A56" s="187" t="s">
        <v>102</v>
      </c>
      <c r="B56" s="140" t="s">
        <v>56</v>
      </c>
      <c r="C56" s="99"/>
      <c r="D56" s="99"/>
      <c r="E56" s="101"/>
      <c r="F56" s="145">
        <v>34082</v>
      </c>
      <c r="G56" s="146"/>
      <c r="H56" s="145">
        <v>39364.71</v>
      </c>
      <c r="I56" s="101"/>
      <c r="J56" s="101">
        <v>260253.71</v>
      </c>
      <c r="K56" s="195"/>
      <c r="L56" s="195">
        <f t="shared" si="2"/>
        <v>115.5</v>
      </c>
      <c r="M56" s="195"/>
      <c r="N56" s="195"/>
      <c r="O56" s="195"/>
      <c r="P56" s="195">
        <v>153.8842794888927</v>
      </c>
    </row>
    <row r="57" spans="1:16" ht="24" customHeight="1">
      <c r="A57" s="188" t="s">
        <v>72</v>
      </c>
      <c r="B57" s="140" t="s">
        <v>56</v>
      </c>
      <c r="C57" s="99"/>
      <c r="D57" s="99"/>
      <c r="E57" s="101"/>
      <c r="F57" s="145">
        <v>9105</v>
      </c>
      <c r="G57" s="146"/>
      <c r="H57" s="145">
        <v>9200</v>
      </c>
      <c r="I57" s="101"/>
      <c r="J57" s="101">
        <v>51832</v>
      </c>
      <c r="K57" s="195"/>
      <c r="L57" s="195">
        <f t="shared" si="2"/>
        <v>101.04338275672706</v>
      </c>
      <c r="M57" s="195"/>
      <c r="N57" s="195"/>
      <c r="O57" s="195"/>
      <c r="P57" s="195">
        <v>100.09075987254997</v>
      </c>
    </row>
    <row r="58" spans="1:16" ht="24" customHeight="1">
      <c r="A58" s="189" t="s">
        <v>101</v>
      </c>
      <c r="B58" s="140" t="s">
        <v>12</v>
      </c>
      <c r="C58" s="99"/>
      <c r="D58" s="99"/>
      <c r="E58" s="101">
        <v>27825</v>
      </c>
      <c r="F58" s="145">
        <v>42970</v>
      </c>
      <c r="G58" s="101">
        <v>29138</v>
      </c>
      <c r="H58" s="145">
        <v>44997.658939802335</v>
      </c>
      <c r="I58" s="101">
        <v>197105</v>
      </c>
      <c r="J58" s="101">
        <v>304201.6589398023</v>
      </c>
      <c r="K58" s="195">
        <f>G58/E58*100</f>
        <v>104.71877807726864</v>
      </c>
      <c r="L58" s="195">
        <f t="shared" si="2"/>
        <v>104.71877807726864</v>
      </c>
      <c r="M58" s="195"/>
      <c r="N58" s="195"/>
      <c r="O58" s="195">
        <v>68.003118886861</v>
      </c>
      <c r="P58" s="195">
        <v>91.23650248178798</v>
      </c>
    </row>
    <row r="59" spans="1:16" ht="24" customHeight="1">
      <c r="A59" s="188" t="s">
        <v>112</v>
      </c>
      <c r="B59" s="140" t="s">
        <v>53</v>
      </c>
      <c r="C59" s="99"/>
      <c r="D59" s="99"/>
      <c r="E59" s="101">
        <v>481</v>
      </c>
      <c r="F59" s="145">
        <v>13994</v>
      </c>
      <c r="G59" s="101">
        <v>555.555</v>
      </c>
      <c r="H59" s="145">
        <v>16163.069999999998</v>
      </c>
      <c r="I59" s="101">
        <v>2681.555</v>
      </c>
      <c r="J59" s="101">
        <v>76058.06999999999</v>
      </c>
      <c r="K59" s="195">
        <f>G59/E59*100</f>
        <v>115.49999999999999</v>
      </c>
      <c r="L59" s="195">
        <f t="shared" si="2"/>
        <v>115.49999999999999</v>
      </c>
      <c r="M59" s="195"/>
      <c r="N59" s="195"/>
      <c r="O59" s="195">
        <v>49.69523721275018</v>
      </c>
      <c r="P59" s="195">
        <v>35.525549524975006</v>
      </c>
    </row>
    <row r="60" spans="1:16" ht="24" customHeight="1">
      <c r="A60" s="188" t="s">
        <v>65</v>
      </c>
      <c r="B60" s="140" t="s">
        <v>56</v>
      </c>
      <c r="C60" s="99"/>
      <c r="D60" s="99"/>
      <c r="E60" s="101"/>
      <c r="F60" s="145">
        <v>24214</v>
      </c>
      <c r="G60" s="146"/>
      <c r="H60" s="145">
        <v>25267</v>
      </c>
      <c r="I60" s="101"/>
      <c r="J60" s="101">
        <v>172701</v>
      </c>
      <c r="K60" s="195"/>
      <c r="L60" s="195">
        <f t="shared" si="2"/>
        <v>104.34872387874783</v>
      </c>
      <c r="M60" s="195"/>
      <c r="N60" s="195"/>
      <c r="O60" s="195"/>
      <c r="P60" s="195">
        <v>117.3479649385065</v>
      </c>
    </row>
    <row r="61" spans="1:16" ht="24" customHeight="1">
      <c r="A61" s="188" t="s">
        <v>77</v>
      </c>
      <c r="B61" s="140" t="s">
        <v>56</v>
      </c>
      <c r="C61" s="99"/>
      <c r="D61" s="99"/>
      <c r="E61" s="101"/>
      <c r="F61" s="145">
        <v>16060</v>
      </c>
      <c r="G61" s="146"/>
      <c r="H61" s="145">
        <v>18565.36</v>
      </c>
      <c r="I61" s="101"/>
      <c r="J61" s="101">
        <v>136403.36</v>
      </c>
      <c r="K61" s="195"/>
      <c r="L61" s="195">
        <f t="shared" si="2"/>
        <v>115.60000000000001</v>
      </c>
      <c r="M61" s="195"/>
      <c r="N61" s="195"/>
      <c r="O61" s="195"/>
      <c r="P61" s="195">
        <v>97.39201462272233</v>
      </c>
    </row>
    <row r="62" spans="1:16" ht="24" customHeight="1">
      <c r="A62" s="188" t="s">
        <v>103</v>
      </c>
      <c r="B62" s="140" t="s">
        <v>56</v>
      </c>
      <c r="C62" s="99"/>
      <c r="D62" s="99"/>
      <c r="E62" s="101"/>
      <c r="F62" s="145">
        <v>14326</v>
      </c>
      <c r="G62" s="146"/>
      <c r="H62" s="145">
        <v>18550</v>
      </c>
      <c r="I62" s="101"/>
      <c r="J62" s="101">
        <v>123228</v>
      </c>
      <c r="K62" s="195"/>
      <c r="L62" s="195">
        <f t="shared" si="2"/>
        <v>129.48485271534273</v>
      </c>
      <c r="M62" s="195"/>
      <c r="N62" s="195"/>
      <c r="O62" s="195"/>
      <c r="P62" s="195">
        <v>92.5781514120219</v>
      </c>
    </row>
    <row r="63" spans="1:16" ht="24" customHeight="1">
      <c r="A63" s="187" t="s">
        <v>104</v>
      </c>
      <c r="B63" s="140" t="s">
        <v>56</v>
      </c>
      <c r="C63" s="99"/>
      <c r="D63" s="99"/>
      <c r="E63" s="101"/>
      <c r="F63" s="145">
        <v>17415</v>
      </c>
      <c r="G63" s="147"/>
      <c r="H63" s="145">
        <v>19114</v>
      </c>
      <c r="I63" s="148"/>
      <c r="J63" s="101">
        <v>129138</v>
      </c>
      <c r="K63" s="195"/>
      <c r="L63" s="195">
        <f t="shared" si="2"/>
        <v>109.75595750789549</v>
      </c>
      <c r="M63" s="195"/>
      <c r="N63" s="195"/>
      <c r="O63" s="195"/>
      <c r="P63" s="195">
        <v>103.27239575836091</v>
      </c>
    </row>
    <row r="64" spans="1:16" ht="24" customHeight="1">
      <c r="A64" s="187" t="s">
        <v>105</v>
      </c>
      <c r="B64" s="140" t="s">
        <v>12</v>
      </c>
      <c r="C64" s="99"/>
      <c r="D64" s="99"/>
      <c r="E64" s="101">
        <v>13893</v>
      </c>
      <c r="F64" s="145">
        <v>8623</v>
      </c>
      <c r="G64" s="101">
        <v>15768.555</v>
      </c>
      <c r="H64" s="145">
        <v>9787.105</v>
      </c>
      <c r="I64" s="101">
        <v>435820.555</v>
      </c>
      <c r="J64" s="101">
        <v>69831.105</v>
      </c>
      <c r="K64" s="195">
        <f>G64/E64*100</f>
        <v>113.5</v>
      </c>
      <c r="L64" s="195">
        <f t="shared" si="2"/>
        <v>113.5</v>
      </c>
      <c r="M64" s="195"/>
      <c r="N64" s="195"/>
      <c r="O64" s="195">
        <v>65.79913263380388</v>
      </c>
      <c r="P64" s="195">
        <v>87.83123915176213</v>
      </c>
    </row>
    <row r="65" spans="1:16" ht="24" customHeight="1">
      <c r="A65" s="188" t="s">
        <v>73</v>
      </c>
      <c r="B65" s="140" t="s">
        <v>12</v>
      </c>
      <c r="C65" s="99"/>
      <c r="D65" s="99"/>
      <c r="E65" s="101">
        <v>6913</v>
      </c>
      <c r="F65" s="145">
        <v>2754</v>
      </c>
      <c r="G65" s="101">
        <v>10985</v>
      </c>
      <c r="H65" s="145">
        <v>4376.202806306957</v>
      </c>
      <c r="I65" s="101">
        <v>110650</v>
      </c>
      <c r="J65" s="101">
        <v>46425.20280630696</v>
      </c>
      <c r="K65" s="195">
        <f>G65/E65*100</f>
        <v>158.90351511644727</v>
      </c>
      <c r="L65" s="195">
        <f t="shared" si="2"/>
        <v>158.90351511644724</v>
      </c>
      <c r="M65" s="195"/>
      <c r="N65" s="195"/>
      <c r="O65" s="195">
        <v>106.8431775827274</v>
      </c>
      <c r="P65" s="195">
        <v>84.83517799559053</v>
      </c>
    </row>
    <row r="66" spans="1:16" ht="24" customHeight="1">
      <c r="A66" s="191" t="s">
        <v>75</v>
      </c>
      <c r="B66" s="141" t="s">
        <v>56</v>
      </c>
      <c r="C66" s="142"/>
      <c r="D66" s="142"/>
      <c r="E66" s="115"/>
      <c r="F66" s="150">
        <v>6344</v>
      </c>
      <c r="G66" s="151"/>
      <c r="H66" s="150">
        <v>8327</v>
      </c>
      <c r="I66" s="115"/>
      <c r="J66" s="115">
        <v>66495</v>
      </c>
      <c r="K66" s="195"/>
      <c r="L66" s="195">
        <f t="shared" si="2"/>
        <v>131.25788146279947</v>
      </c>
      <c r="M66" s="195"/>
      <c r="N66" s="195"/>
      <c r="O66" s="195"/>
      <c r="P66" s="195">
        <v>136.61858974358972</v>
      </c>
    </row>
    <row r="67" spans="1:16" ht="24" customHeight="1">
      <c r="A67" s="192" t="s">
        <v>76</v>
      </c>
      <c r="B67" s="143" t="s">
        <v>12</v>
      </c>
      <c r="C67" s="144"/>
      <c r="D67" s="144"/>
      <c r="E67" s="152">
        <v>6499</v>
      </c>
      <c r="F67" s="153">
        <v>1925</v>
      </c>
      <c r="G67" s="152">
        <v>7519.343000000001</v>
      </c>
      <c r="H67" s="153">
        <v>2227.2250000000004</v>
      </c>
      <c r="I67" s="152">
        <v>128520.343</v>
      </c>
      <c r="J67" s="152">
        <v>31321.225</v>
      </c>
      <c r="K67" s="198">
        <f>G67/E67*100</f>
        <v>115.7</v>
      </c>
      <c r="L67" s="198">
        <f t="shared" si="2"/>
        <v>115.70000000000003</v>
      </c>
      <c r="M67" s="198"/>
      <c r="N67" s="198"/>
      <c r="O67" s="198">
        <v>97.32113389571249</v>
      </c>
      <c r="P67" s="198">
        <v>81.51898651814065</v>
      </c>
    </row>
    <row r="68" spans="1:16" ht="16.5">
      <c r="A68" s="71" t="s">
        <v>136</v>
      </c>
      <c r="B68" s="71"/>
      <c r="C68" s="71"/>
      <c r="E68" s="102"/>
      <c r="F68" s="102"/>
      <c r="G68" s="102"/>
      <c r="H68" s="102"/>
      <c r="I68" s="102"/>
      <c r="J68" s="102"/>
      <c r="K68" s="102"/>
      <c r="L68" s="102"/>
      <c r="M68" s="103"/>
      <c r="N68" s="104"/>
      <c r="O68" s="58"/>
      <c r="P68" s="58"/>
    </row>
    <row r="69" spans="1:13" ht="16.5">
      <c r="A69" s="62" t="s">
        <v>135</v>
      </c>
      <c r="B69" s="61"/>
      <c r="E69" s="62"/>
      <c r="F69" s="62"/>
      <c r="G69" s="62"/>
      <c r="H69" s="62"/>
      <c r="I69" s="62"/>
      <c r="J69" s="62"/>
      <c r="K69" s="62"/>
      <c r="L69" s="62"/>
      <c r="M69" s="60"/>
    </row>
    <row r="70" spans="5:12" ht="16.5">
      <c r="E70" s="298" t="s">
        <v>173</v>
      </c>
      <c r="G70" s="55" t="s">
        <v>177</v>
      </c>
      <c r="J70" s="298" t="s">
        <v>174</v>
      </c>
      <c r="L70" s="55" t="s">
        <v>177</v>
      </c>
    </row>
    <row r="71" spans="3:11" ht="16.5">
      <c r="C71" s="295" t="s">
        <v>164</v>
      </c>
      <c r="D71" s="295" t="s">
        <v>165</v>
      </c>
      <c r="E71" s="295" t="s">
        <v>166</v>
      </c>
      <c r="F71" s="295" t="s">
        <v>167</v>
      </c>
      <c r="H71" s="295" t="s">
        <v>164</v>
      </c>
      <c r="I71" s="295" t="s">
        <v>165</v>
      </c>
      <c r="J71" s="295" t="s">
        <v>166</v>
      </c>
      <c r="K71" s="295" t="s">
        <v>167</v>
      </c>
    </row>
    <row r="72" spans="3:11" ht="16.5">
      <c r="C72" s="296" t="s">
        <v>168</v>
      </c>
      <c r="D72" s="296" t="s">
        <v>169</v>
      </c>
      <c r="E72" s="152">
        <v>187594383.49220002</v>
      </c>
      <c r="F72" s="152">
        <v>1628275957.1542015</v>
      </c>
      <c r="H72" s="296" t="s">
        <v>168</v>
      </c>
      <c r="I72" s="296" t="s">
        <v>169</v>
      </c>
      <c r="J72" s="297">
        <v>194833594.29450008</v>
      </c>
      <c r="K72" s="297">
        <v>1440681573.6620002</v>
      </c>
    </row>
    <row r="73" spans="3:11" ht="16.5">
      <c r="C73" s="296" t="s">
        <v>170</v>
      </c>
      <c r="D73" s="296" t="s">
        <v>169</v>
      </c>
      <c r="E73" s="152">
        <v>927810666.4004</v>
      </c>
      <c r="F73" s="152">
        <v>7940213673.29369</v>
      </c>
      <c r="H73" s="296" t="s">
        <v>170</v>
      </c>
      <c r="I73" s="296" t="s">
        <v>169</v>
      </c>
      <c r="J73" s="297">
        <v>830945050.0894</v>
      </c>
      <c r="K73" s="297">
        <v>7012403006.8933</v>
      </c>
    </row>
    <row r="74" spans="3:11" ht="16.5">
      <c r="C74" s="296" t="s">
        <v>171</v>
      </c>
      <c r="D74" s="296" t="s">
        <v>169</v>
      </c>
      <c r="E74" s="152">
        <v>1339382.9683</v>
      </c>
      <c r="F74" s="152">
        <v>23226624.878299996</v>
      </c>
      <c r="H74" s="296" t="s">
        <v>171</v>
      </c>
      <c r="I74" s="296" t="s">
        <v>169</v>
      </c>
      <c r="J74" s="297">
        <v>1140294.8795</v>
      </c>
      <c r="K74" s="297">
        <v>21887241.909999996</v>
      </c>
    </row>
    <row r="75" spans="3:12" ht="16.5">
      <c r="C75" s="296"/>
      <c r="D75" s="296"/>
      <c r="E75" s="299">
        <f>SUM(E72:E74)</f>
        <v>1116744432.8609002</v>
      </c>
      <c r="F75" s="299">
        <f>SUM(F72:F74)</f>
        <v>9591716255.32619</v>
      </c>
      <c r="G75" s="300">
        <f>T38/(F75/1000000)*100</f>
        <v>100.1971466228821</v>
      </c>
      <c r="H75" s="296"/>
      <c r="I75" s="296"/>
      <c r="J75" s="299">
        <f>SUM(J72:J74)</f>
        <v>1026918939.2634002</v>
      </c>
      <c r="K75" s="299">
        <f>SUM(K72:K74)</f>
        <v>8474971822.4653</v>
      </c>
      <c r="L75" s="300">
        <f>J38/(K75/1000000)*100</f>
        <v>99.24075473272099</v>
      </c>
    </row>
    <row r="76" spans="3:11" ht="16.5">
      <c r="C76" s="296" t="s">
        <v>168</v>
      </c>
      <c r="D76" s="296" t="s">
        <v>172</v>
      </c>
      <c r="E76" s="152">
        <v>182876309.5660999</v>
      </c>
      <c r="F76" s="152">
        <v>1589363173.9731994</v>
      </c>
      <c r="H76" s="296" t="s">
        <v>168</v>
      </c>
      <c r="I76" s="296" t="s">
        <v>172</v>
      </c>
      <c r="J76" s="297">
        <v>181299647.2203</v>
      </c>
      <c r="K76" s="297">
        <v>1406486864.4070992</v>
      </c>
    </row>
    <row r="77" spans="3:11" ht="16.5">
      <c r="C77" s="296" t="s">
        <v>170</v>
      </c>
      <c r="D77" s="296" t="s">
        <v>172</v>
      </c>
      <c r="E77" s="152">
        <v>978676026.6329998</v>
      </c>
      <c r="F77" s="152">
        <v>8871645319.548199</v>
      </c>
      <c r="H77" s="296" t="s">
        <v>170</v>
      </c>
      <c r="I77" s="296" t="s">
        <v>172</v>
      </c>
      <c r="J77" s="297">
        <v>1038670375.5725996</v>
      </c>
      <c r="K77" s="297">
        <v>7892969292.915199</v>
      </c>
    </row>
    <row r="78" spans="3:11" ht="16.5">
      <c r="C78" s="296" t="s">
        <v>171</v>
      </c>
      <c r="D78" s="296" t="s">
        <v>172</v>
      </c>
      <c r="E78" s="152">
        <v>3376570.4717000006</v>
      </c>
      <c r="F78" s="152">
        <v>30651740.807599995</v>
      </c>
      <c r="H78" s="296" t="s">
        <v>171</v>
      </c>
      <c r="I78" s="296" t="s">
        <v>172</v>
      </c>
      <c r="J78" s="297">
        <v>3182456.9072000002</v>
      </c>
      <c r="K78" s="297">
        <v>27275170.335899994</v>
      </c>
    </row>
    <row r="79" spans="5:12" ht="16.5">
      <c r="E79" s="299">
        <f>SUM(E76:E78)</f>
        <v>1164928906.6707997</v>
      </c>
      <c r="F79" s="299">
        <f>SUM(F76:F78)</f>
        <v>10491660234.328999</v>
      </c>
      <c r="G79" s="300">
        <f>T9/(F79/1000000)*100</f>
        <v>108.2329654828576</v>
      </c>
      <c r="J79" s="299">
        <f>SUM(J76:J78)</f>
        <v>1223152479.7000997</v>
      </c>
      <c r="K79" s="299">
        <f>SUM(K76:K78)</f>
        <v>9326731327.658197</v>
      </c>
      <c r="L79" s="300">
        <f>J9/(K79/1000000)*100</f>
        <v>106.7408789880909</v>
      </c>
    </row>
    <row r="82" spans="5:7" ht="16.5">
      <c r="E82" s="298" t="s">
        <v>175</v>
      </c>
      <c r="G82" s="55" t="s">
        <v>176</v>
      </c>
    </row>
    <row r="83" spans="3:6" ht="16.5">
      <c r="C83" s="295" t="s">
        <v>164</v>
      </c>
      <c r="D83" s="295" t="s">
        <v>165</v>
      </c>
      <c r="E83" s="295" t="s">
        <v>166</v>
      </c>
      <c r="F83" s="295" t="s">
        <v>167</v>
      </c>
    </row>
    <row r="84" spans="3:6" ht="16.5">
      <c r="C84" s="296" t="s">
        <v>168</v>
      </c>
      <c r="D84" s="296" t="s">
        <v>169</v>
      </c>
      <c r="E84" s="297">
        <v>195304318.01840025</v>
      </c>
      <c r="F84" s="297">
        <v>2151747417.2058997</v>
      </c>
    </row>
    <row r="85" spans="3:6" ht="16.5">
      <c r="C85" s="296" t="s">
        <v>170</v>
      </c>
      <c r="D85" s="296" t="s">
        <v>169</v>
      </c>
      <c r="E85" s="297">
        <v>921963028.2714993</v>
      </c>
      <c r="F85" s="297">
        <v>10565023135.996906</v>
      </c>
    </row>
    <row r="86" spans="3:6" ht="16.5">
      <c r="C86" s="296" t="s">
        <v>171</v>
      </c>
      <c r="D86" s="296" t="s">
        <v>169</v>
      </c>
      <c r="E86" s="297">
        <v>1040764.1423</v>
      </c>
      <c r="F86" s="297">
        <v>31577604.218099996</v>
      </c>
    </row>
    <row r="87" spans="3:7" ht="16.5">
      <c r="C87" s="296"/>
      <c r="D87" s="296"/>
      <c r="E87" s="299">
        <f>SUM(E84:E86)</f>
        <v>1118308110.4321995</v>
      </c>
      <c r="F87" s="299">
        <f>SUM(F84:F86)</f>
        <v>12748348157.420906</v>
      </c>
      <c r="G87" s="201">
        <f>12.95/12.75*100</f>
        <v>101.56862745098039</v>
      </c>
    </row>
    <row r="88" spans="3:6" ht="16.5">
      <c r="C88" s="296" t="s">
        <v>168</v>
      </c>
      <c r="D88" s="296" t="s">
        <v>172</v>
      </c>
      <c r="E88" s="297">
        <v>213118160.2458999</v>
      </c>
      <c r="F88" s="297">
        <v>2175372178.1534996</v>
      </c>
    </row>
    <row r="89" spans="3:6" ht="16.5">
      <c r="C89" s="296" t="s">
        <v>170</v>
      </c>
      <c r="D89" s="296" t="s">
        <v>172</v>
      </c>
      <c r="E89" s="297">
        <v>1040638057.6576997</v>
      </c>
      <c r="F89" s="297">
        <v>11899347985.747597</v>
      </c>
    </row>
    <row r="90" spans="3:6" ht="16.5">
      <c r="C90" s="296" t="s">
        <v>171</v>
      </c>
      <c r="D90" s="296" t="s">
        <v>172</v>
      </c>
      <c r="E90" s="297">
        <v>7892395.998199999</v>
      </c>
      <c r="F90" s="297">
        <v>45702560.58509999</v>
      </c>
    </row>
    <row r="91" spans="5:7" ht="16.5">
      <c r="E91" s="299">
        <f>SUM(E88:E90)</f>
        <v>1261648613.9017994</v>
      </c>
      <c r="F91" s="299">
        <f>SUM(F88:F90)</f>
        <v>14120422724.486197</v>
      </c>
      <c r="G91" s="201">
        <f>15.2/14.12*100</f>
        <v>107.64872521246458</v>
      </c>
    </row>
  </sheetData>
  <sheetProtection/>
  <mergeCells count="24">
    <mergeCell ref="K4:P4"/>
    <mergeCell ref="I4:J4"/>
    <mergeCell ref="K5:L5"/>
    <mergeCell ref="M5:N5"/>
    <mergeCell ref="A2:N2"/>
    <mergeCell ref="E4:F4"/>
    <mergeCell ref="H5:H6"/>
    <mergeCell ref="A4:A6"/>
    <mergeCell ref="C7:D7"/>
    <mergeCell ref="E7:F7"/>
    <mergeCell ref="G7:H7"/>
    <mergeCell ref="I7:J7"/>
    <mergeCell ref="I5:I6"/>
    <mergeCell ref="J5:J6"/>
    <mergeCell ref="K7:L7"/>
    <mergeCell ref="M7:N7"/>
    <mergeCell ref="O7:P7"/>
    <mergeCell ref="B4:B6"/>
    <mergeCell ref="C4:D6"/>
    <mergeCell ref="E5:E6"/>
    <mergeCell ref="F5:F6"/>
    <mergeCell ref="G5:G6"/>
    <mergeCell ref="G4:H4"/>
    <mergeCell ref="O5:P5"/>
  </mergeCells>
  <printOptions/>
  <pageMargins left="0.1968503937007874" right="0.1968503937007874" top="0.31496062992125984" bottom="0.35433070866141736" header="0.15748031496062992" footer="0.15748031496062992"/>
  <pageSetup firstPageNumber="4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0" sqref="I10"/>
    </sheetView>
  </sheetViews>
  <sheetFormatPr defaultColWidth="8.72265625" defaultRowHeight="16.5"/>
  <cols>
    <col min="1" max="1" width="39.6328125" style="11" customWidth="1"/>
    <col min="2" max="2" width="9.36328125" style="11" customWidth="1"/>
    <col min="3" max="3" width="14.0859375" style="11" customWidth="1"/>
    <col min="4" max="4" width="13.54296875" style="11" customWidth="1"/>
    <col min="5" max="5" width="12.8125" style="11" customWidth="1"/>
    <col min="6" max="6" width="11.6328125" style="11" customWidth="1"/>
    <col min="7" max="16384" width="8.90625" style="11" customWidth="1"/>
  </cols>
  <sheetData>
    <row r="1" ht="15.75">
      <c r="A1" s="23" t="s">
        <v>7</v>
      </c>
    </row>
    <row r="2" spans="1:5" ht="15.75">
      <c r="A2" s="24" t="s">
        <v>157</v>
      </c>
      <c r="B2" s="24"/>
      <c r="C2" s="24"/>
      <c r="D2" s="24"/>
      <c r="E2" s="24"/>
    </row>
    <row r="3" spans="1:5" ht="15.75">
      <c r="A3" s="29"/>
      <c r="B3" s="29"/>
      <c r="C3" s="29"/>
      <c r="D3" s="29"/>
      <c r="E3" s="29"/>
    </row>
    <row r="4" spans="1:7" s="12" customFormat="1" ht="24.75" customHeight="1">
      <c r="A4" s="271" t="s">
        <v>14</v>
      </c>
      <c r="B4" s="289" t="s">
        <v>133</v>
      </c>
      <c r="C4" s="80" t="s">
        <v>158</v>
      </c>
      <c r="D4" s="81"/>
      <c r="E4" s="82"/>
      <c r="F4" s="289" t="s">
        <v>59</v>
      </c>
      <c r="G4" s="291"/>
    </row>
    <row r="5" spans="1:7" s="12" customFormat="1" ht="45.75" customHeight="1">
      <c r="A5" s="273"/>
      <c r="B5" s="290"/>
      <c r="C5" s="83" t="s">
        <v>57</v>
      </c>
      <c r="D5" s="83" t="s">
        <v>58</v>
      </c>
      <c r="E5" s="83" t="s">
        <v>51</v>
      </c>
      <c r="F5" s="290"/>
      <c r="G5" s="291"/>
    </row>
    <row r="6" spans="1:6" s="12" customFormat="1" ht="15.75">
      <c r="A6" s="39" t="s">
        <v>10</v>
      </c>
      <c r="B6" s="39">
        <v>1</v>
      </c>
      <c r="C6" s="39">
        <v>2</v>
      </c>
      <c r="D6" s="39">
        <v>3</v>
      </c>
      <c r="E6" s="39">
        <v>4</v>
      </c>
      <c r="F6" s="39">
        <v>5</v>
      </c>
    </row>
    <row r="7" spans="1:7" s="15" customFormat="1" ht="24" customHeight="1">
      <c r="A7" s="13" t="s">
        <v>138</v>
      </c>
      <c r="B7" s="14"/>
      <c r="C7" s="14"/>
      <c r="D7" s="14"/>
      <c r="E7" s="14"/>
      <c r="F7" s="14"/>
      <c r="G7" s="154"/>
    </row>
    <row r="8" spans="1:7" ht="24" customHeight="1">
      <c r="A8" s="212" t="s">
        <v>15</v>
      </c>
      <c r="B8" s="17"/>
      <c r="C8" s="17"/>
      <c r="D8" s="17"/>
      <c r="E8" s="156"/>
      <c r="F8" s="206"/>
      <c r="G8" s="37"/>
    </row>
    <row r="9" spans="1:7" ht="24" customHeight="1">
      <c r="A9" s="16" t="s">
        <v>30</v>
      </c>
      <c r="B9" s="17"/>
      <c r="C9" s="17"/>
      <c r="D9" s="17"/>
      <c r="E9" s="156"/>
      <c r="F9" s="17"/>
      <c r="G9" s="155"/>
    </row>
    <row r="10" spans="1:7" ht="24" customHeight="1">
      <c r="A10" s="16" t="s">
        <v>16</v>
      </c>
      <c r="B10" s="17"/>
      <c r="C10" s="17"/>
      <c r="D10" s="17"/>
      <c r="E10" s="156"/>
      <c r="F10" s="17"/>
      <c r="G10" s="37"/>
    </row>
    <row r="11" spans="1:7" ht="24" customHeight="1">
      <c r="A11" s="16" t="s">
        <v>31</v>
      </c>
      <c r="B11" s="17"/>
      <c r="C11" s="17"/>
      <c r="D11" s="18"/>
      <c r="E11" s="205"/>
      <c r="F11" s="18"/>
      <c r="G11" s="37"/>
    </row>
    <row r="12" spans="1:7" ht="24" customHeight="1">
      <c r="A12" s="16" t="s">
        <v>17</v>
      </c>
      <c r="B12" s="17"/>
      <c r="C12" s="17"/>
      <c r="D12" s="17"/>
      <c r="E12" s="156"/>
      <c r="F12" s="17"/>
      <c r="G12" s="37"/>
    </row>
    <row r="13" spans="1:7" ht="24" customHeight="1">
      <c r="A13" s="16" t="s">
        <v>139</v>
      </c>
      <c r="B13" s="17"/>
      <c r="C13" s="17"/>
      <c r="D13" s="17"/>
      <c r="E13" s="156"/>
      <c r="F13" s="206"/>
      <c r="G13" s="37"/>
    </row>
    <row r="14" spans="1:7" ht="24" customHeight="1">
      <c r="A14" s="212" t="s">
        <v>32</v>
      </c>
      <c r="B14" s="17"/>
      <c r="C14" s="17"/>
      <c r="D14" s="17"/>
      <c r="E14" s="156"/>
      <c r="F14" s="17"/>
      <c r="G14" s="155"/>
    </row>
    <row r="15" spans="1:7" ht="24" customHeight="1">
      <c r="A15" s="212" t="s">
        <v>18</v>
      </c>
      <c r="B15" s="17"/>
      <c r="C15" s="17"/>
      <c r="D15" s="17"/>
      <c r="E15" s="156"/>
      <c r="F15" s="206"/>
      <c r="G15" s="37"/>
    </row>
    <row r="16" spans="1:7" ht="24" customHeight="1">
      <c r="A16" s="212" t="s">
        <v>19</v>
      </c>
      <c r="B16" s="17"/>
      <c r="C16" s="17"/>
      <c r="D16" s="17"/>
      <c r="E16" s="17"/>
      <c r="F16" s="206"/>
      <c r="G16" s="37"/>
    </row>
    <row r="17" spans="1:8" ht="24" customHeight="1">
      <c r="A17" s="212" t="s">
        <v>28</v>
      </c>
      <c r="B17" s="17"/>
      <c r="C17" s="17"/>
      <c r="D17" s="17"/>
      <c r="E17" s="17"/>
      <c r="F17" s="207"/>
      <c r="G17" s="155"/>
      <c r="H17" s="155"/>
    </row>
    <row r="18" spans="1:9" ht="24" customHeight="1">
      <c r="A18" s="212" t="s">
        <v>29</v>
      </c>
      <c r="B18" s="17"/>
      <c r="C18" s="17"/>
      <c r="D18" s="17"/>
      <c r="E18" s="17"/>
      <c r="F18" s="207"/>
      <c r="G18" s="155"/>
      <c r="H18" s="155"/>
      <c r="I18" s="155"/>
    </row>
    <row r="19" spans="1:7" ht="24" customHeight="1">
      <c r="A19" s="16" t="s">
        <v>20</v>
      </c>
      <c r="B19" s="17"/>
      <c r="C19" s="17"/>
      <c r="D19" s="17"/>
      <c r="E19" s="17"/>
      <c r="F19" s="17"/>
      <c r="G19" s="37"/>
    </row>
    <row r="20" spans="1:8" ht="24" customHeight="1">
      <c r="A20" s="16" t="s">
        <v>21</v>
      </c>
      <c r="B20" s="17"/>
      <c r="C20" s="17"/>
      <c r="D20" s="17"/>
      <c r="E20" s="17"/>
      <c r="F20" s="17"/>
      <c r="G20" s="37"/>
      <c r="H20" s="155"/>
    </row>
    <row r="21" spans="1:7" ht="24" customHeight="1">
      <c r="A21" s="16" t="s">
        <v>22</v>
      </c>
      <c r="B21" s="17"/>
      <c r="C21" s="17"/>
      <c r="D21" s="17"/>
      <c r="E21" s="17"/>
      <c r="F21" s="206"/>
      <c r="G21" s="37"/>
    </row>
    <row r="22" spans="1:7" s="20" customFormat="1" ht="24" customHeight="1">
      <c r="A22" s="19" t="s">
        <v>23</v>
      </c>
      <c r="B22" s="30"/>
      <c r="C22" s="30"/>
      <c r="D22" s="30"/>
      <c r="E22" s="93"/>
      <c r="F22" s="30"/>
      <c r="G22" s="37"/>
    </row>
    <row r="23" spans="1:7" s="20" customFormat="1" ht="24" customHeight="1">
      <c r="A23" s="21" t="s">
        <v>24</v>
      </c>
      <c r="B23" s="31"/>
      <c r="C23" s="31"/>
      <c r="D23" s="31"/>
      <c r="E23" s="31"/>
      <c r="F23" s="31"/>
      <c r="G23" s="37"/>
    </row>
  </sheetData>
  <sheetProtection/>
  <mergeCells count="4">
    <mergeCell ref="A4:A5"/>
    <mergeCell ref="F4:F5"/>
    <mergeCell ref="B4:B5"/>
    <mergeCell ref="G4:G5"/>
  </mergeCells>
  <printOptions/>
  <pageMargins left="1.7322834645669292" right="0.2755905511811024" top="0.5118110236220472" bottom="0.4724409448818898" header="0.15748031496062992" footer="0.1968503937007874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2016-08-18T08:27:11Z</cp:lastPrinted>
  <dcterms:created xsi:type="dcterms:W3CDTF">2002-05-14T16:08:28Z</dcterms:created>
  <dcterms:modified xsi:type="dcterms:W3CDTF">2016-08-29T09:09:32Z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